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9160" windowWidth="27860" windowHeight="4080" activeTab="0"/>
  </bookViews>
  <sheets>
    <sheet name="files characters 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Funk</author>
    <author>argocd</author>
    <author>Thomas J Walker</author>
  </authors>
  <commentList>
    <comment ref="J32" authorId="0">
      <text>
        <r>
          <rPr>
            <b/>
            <sz val="10"/>
            <rFont val="Calibri"/>
            <family val="2"/>
          </rPr>
          <t>David Funk:</t>
        </r>
        <r>
          <rPr>
            <sz val="10"/>
            <rFont val="Calibri"/>
            <family val="2"/>
          </rPr>
          <t xml:space="preserve">
density calculated from only those teeth within cell 5, which is the 'straightest' section. Straight-line measurements across the entire toothed length are about 8% shorter than the length of that same section of the file vein measured along the curve. So, to make DHF figures comparable, TJW figures should be reduced by about 8%</t>
        </r>
      </text>
    </comment>
    <comment ref="J201" authorId="0">
      <text>
        <r>
          <rPr>
            <b/>
            <sz val="10"/>
            <rFont val="Calibri"/>
            <family val="2"/>
          </rPr>
          <t>David Funk:</t>
        </r>
        <r>
          <rPr>
            <sz val="10"/>
            <rFont val="Calibri"/>
            <family val="2"/>
          </rPr>
          <t xml:space="preserve">
density calculated from only those teeth within cell 5, which is the 'straightest' section. Straight-line measurements across the entire toothed length are about 8% shorter than the length of that same section of the file vein measured along the curve. So, to make DHF figures comparable, TJW figures should be reduced by about 8%</t>
        </r>
      </text>
    </comment>
    <comment ref="L119" authorId="0">
      <text>
        <r>
          <rPr>
            <b/>
            <sz val="10"/>
            <rFont val="Calibri"/>
            <family val="2"/>
          </rPr>
          <t>David Funk:</t>
        </r>
        <r>
          <rPr>
            <sz val="10"/>
            <rFont val="Calibri"/>
            <family val="2"/>
          </rPr>
          <t xml:space="preserve">
density calculated from only those teeth within cell 5, which is the 'straightest' section. Straight-line measurements across the entire toothed length are about 8% shorter than the length of that same section of the file vein measured along the curve. So, to make DHF figures comparable, TJW figures should be reduced by about 8%</t>
        </r>
      </text>
    </comment>
    <comment ref="H133" authorId="0">
      <text>
        <r>
          <rPr>
            <b/>
            <sz val="10"/>
            <rFont val="Calibri"/>
            <family val="2"/>
          </rPr>
          <t>David Funk:</t>
        </r>
        <r>
          <rPr>
            <sz val="10"/>
            <rFont val="Calibri"/>
            <family val="2"/>
          </rPr>
          <t xml:space="preserve">
density calculated from only those teeth within cell 5, which is the 'straightest' section. Straight-line measurements across the entire toothed length are about 8% shorter than the length of that same section of the file vein measured along the curve. So, to make DHF figures comparable, TJW figures should be reduced by about 8%</t>
        </r>
      </text>
    </comment>
    <comment ref="J81" authorId="0">
      <text>
        <r>
          <rPr>
            <b/>
            <sz val="10"/>
            <rFont val="Calibri"/>
            <family val="2"/>
          </rPr>
          <t>David Funk:</t>
        </r>
        <r>
          <rPr>
            <sz val="10"/>
            <rFont val="Calibri"/>
            <family val="2"/>
          </rPr>
          <t xml:space="preserve">
density calculated from only those teeth within cell 5, which is the 'straightest' section. Straight-line measurements across the entire toothed length are about 8% shorter than the length of that same section of the file vein measured along the curve. So, to make DHF figures comparable, TJW figures should be reduced by about 8%</t>
        </r>
      </text>
    </comment>
    <comment ref="H119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omitted from box plot figure</t>
        </r>
      </text>
    </comment>
    <comment ref="H120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omitted from box plot figure</t>
        </r>
      </text>
    </comment>
    <comment ref="A1" authorId="1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we decided this is really thomasi, but I did not include it in the thomasi boxplot</t>
        </r>
      </text>
    </comment>
    <comment ref="A1" authorId="1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note that for box plot I include species 631, below</t>
        </r>
      </text>
    </comment>
    <comment ref="A1" authorId="1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these two were considered questionable ID, but DHF made counts Nove 24, 2012 and they look good. They have not been entered into the boxplot yet.</t>
        </r>
      </text>
    </comment>
    <comment ref="H294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MS and TX "nr. scia" excluded</t>
        </r>
      </text>
    </comment>
    <comment ref="H155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these included under tinnulacita in boxplot</t>
        </r>
      </text>
    </comment>
    <comment ref="O4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effective width of tegmina</t>
        </r>
      </text>
    </comment>
    <comment ref="U4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(when less than cell 5)</t>
        </r>
      </text>
    </comment>
    <comment ref="V4" authorId="2">
      <text>
        <r>
          <rPr>
            <b/>
            <sz val="9"/>
            <rFont val="Tahoma"/>
            <family val="0"/>
          </rPr>
          <t>Thomas J Walker:</t>
        </r>
        <r>
          <rPr>
            <sz val="9"/>
            <rFont val="Tahoma"/>
            <family val="0"/>
          </rPr>
          <t xml:space="preserve">
when longer than cell 5.</t>
        </r>
      </text>
    </comment>
    <comment ref="Q55" authorId="0">
      <text>
        <r>
          <rPr>
            <b/>
            <sz val="9"/>
            <rFont val="Calibri"/>
            <family val="2"/>
          </rPr>
          <t>David Funk:</t>
        </r>
        <r>
          <rPr>
            <sz val="9"/>
            <rFont val="Calibri"/>
            <family val="2"/>
          </rPr>
          <t xml:space="preserve">
yellow highlighted figures were absent from the version dhf sent to tjw on 14may2013</t>
        </r>
      </text>
    </comment>
  </commentList>
</comments>
</file>

<file path=xl/sharedStrings.xml><?xml version="1.0" encoding="utf-8"?>
<sst xmlns="http://schemas.openxmlformats.org/spreadsheetml/2006/main" count="1798" uniqueCount="499">
  <si>
    <t>FL 206 bridge to Crescent Beach</t>
  </si>
  <si>
    <t>TJW_73</t>
  </si>
  <si>
    <t>TJW_74</t>
  </si>
  <si>
    <t>617-19</t>
  </si>
  <si>
    <t>scia_617-19_TJW 42_MS_2049-52.jpg</t>
  </si>
  <si>
    <t>scia_617-25_TJW 43_TX_2059-62.jpg</t>
  </si>
  <si>
    <t>617-25</t>
  </si>
  <si>
    <t>George</t>
  </si>
  <si>
    <t>US98, 7 mi e junc Miss 63</t>
  </si>
  <si>
    <t>Cameron</t>
  </si>
  <si>
    <t>Texas 343 nr Rio Hondo</t>
  </si>
  <si>
    <t>617-20</t>
  </si>
  <si>
    <t>scia_TJW_106_MS_2087-91.jpg</t>
  </si>
  <si>
    <t>617-23</t>
  </si>
  <si>
    <t>scia_TJW_107_TX_2096.jpg</t>
  </si>
  <si>
    <t>TJW_109</t>
  </si>
  <si>
    <t>Bibb</t>
  </si>
  <si>
    <t>Macon</t>
  </si>
  <si>
    <t>rosamacula_TJW_109_GA_2082-6.jpg</t>
  </si>
  <si>
    <t>TJW_111</t>
  </si>
  <si>
    <t>St. Tammany</t>
  </si>
  <si>
    <t>Mandeville</t>
  </si>
  <si>
    <t>no photo</t>
  </si>
  <si>
    <r>
      <rPr>
        <i/>
        <sz val="11"/>
        <color indexed="8"/>
        <rFont val="Calibri"/>
        <family val="2"/>
      </rPr>
      <t>delicatula</t>
    </r>
    <r>
      <rPr>
        <sz val="11"/>
        <color theme="1"/>
        <rFont val="Calibri"/>
        <family val="2"/>
      </rPr>
      <t xml:space="preserve"> group species with song similar to </t>
    </r>
    <r>
      <rPr>
        <i/>
        <sz val="11"/>
        <color indexed="8"/>
        <rFont val="Calibri"/>
        <family val="2"/>
      </rPr>
      <t>scia</t>
    </r>
  </si>
  <si>
    <r>
      <rPr>
        <i/>
        <sz val="11"/>
        <color indexed="8"/>
        <rFont val="Calibri"/>
        <family val="2"/>
      </rPr>
      <t>exigua</t>
    </r>
    <r>
      <rPr>
        <sz val="11"/>
        <color theme="1"/>
        <rFont val="Calibri"/>
        <family val="2"/>
      </rPr>
      <t xml:space="preserve"> group species with song similar to </t>
    </r>
    <r>
      <rPr>
        <i/>
        <sz val="11"/>
        <color indexed="8"/>
        <rFont val="Calibri"/>
        <family val="2"/>
      </rPr>
      <t>scia</t>
    </r>
  </si>
  <si>
    <t>calusa</t>
  </si>
  <si>
    <t>TJW-112</t>
  </si>
  <si>
    <t>TJW_118</t>
  </si>
  <si>
    <t>cell 5 (mm)</t>
  </si>
  <si>
    <t>cell 4+5 (mm)</t>
  </si>
  <si>
    <t>cell 5 as proportion</t>
  </si>
  <si>
    <t>teeth in cell 5</t>
  </si>
  <si>
    <t>total tooth count</t>
  </si>
  <si>
    <t>length of cell 5 (mm)</t>
  </si>
  <si>
    <t>length of tooth row</t>
  </si>
  <si>
    <t>US 41, Midway Campground</t>
  </si>
  <si>
    <t>from photo composites taken at 100x</t>
  </si>
  <si>
    <t>measured at 40x 11may2013</t>
  </si>
  <si>
    <t>mean=</t>
  </si>
  <si>
    <t>612-5</t>
  </si>
  <si>
    <t>612-9</t>
  </si>
  <si>
    <t>612-F-1</t>
  </si>
  <si>
    <t>Fla 27, Nine-mile Pond</t>
  </si>
  <si>
    <t>612-F-3</t>
  </si>
  <si>
    <t>nr Highlands Hammock SP</t>
  </si>
  <si>
    <t>612-F-4</t>
  </si>
  <si>
    <t>612-F-5</t>
  </si>
  <si>
    <t>exigua</t>
  </si>
  <si>
    <t>616-7</t>
  </si>
  <si>
    <t>Wake</t>
  </si>
  <si>
    <t>Wm B Umstead SP</t>
  </si>
  <si>
    <t>616-8</t>
  </si>
  <si>
    <t>Durham</t>
  </si>
  <si>
    <t>Duke Univ Forest</t>
  </si>
  <si>
    <t>616-9</t>
  </si>
  <si>
    <t>616-10</t>
  </si>
  <si>
    <t>616-17</t>
  </si>
  <si>
    <t>MS</t>
  </si>
  <si>
    <t>Holmes</t>
  </si>
  <si>
    <t>Miss Hwy 12 at Attala Co. line</t>
  </si>
  <si>
    <t>DLM</t>
  </si>
  <si>
    <t>no</t>
  </si>
  <si>
    <t>wing on pin w/specimen</t>
  </si>
  <si>
    <t>616-18</t>
  </si>
  <si>
    <t>616-19</t>
  </si>
  <si>
    <t>IL</t>
  </si>
  <si>
    <t>Morgan</t>
  </si>
  <si>
    <t>Ill Hwy 104</t>
  </si>
  <si>
    <t>616-21</t>
  </si>
  <si>
    <t>OH</t>
  </si>
  <si>
    <t>Vinton</t>
  </si>
  <si>
    <t>Orland</t>
  </si>
  <si>
    <t>alcohol</t>
  </si>
  <si>
    <t>616-22</t>
  </si>
  <si>
    <t>WV</t>
  </si>
  <si>
    <t>Wetzel</t>
  </si>
  <si>
    <t>Kent on WV#2</t>
  </si>
  <si>
    <t>616-23</t>
  </si>
  <si>
    <t>omitted; wing on pin w/specimen</t>
  </si>
  <si>
    <t>1.3 mi w of McCartyville</t>
  </si>
  <si>
    <t>616-F-1</t>
  </si>
  <si>
    <t>Hoyer's dark</t>
  </si>
  <si>
    <t>616-F-2</t>
  </si>
  <si>
    <t>616-F-3</t>
  </si>
  <si>
    <t>616-F-4</t>
  </si>
  <si>
    <t>616-F-5</t>
  </si>
  <si>
    <t>VA</t>
  </si>
  <si>
    <t>Princess Anne</t>
  </si>
  <si>
    <t>Cape Henry</t>
  </si>
  <si>
    <t>616-F-6</t>
  </si>
  <si>
    <t>PA</t>
  </si>
  <si>
    <t>MI</t>
  </si>
  <si>
    <t>GA</t>
  </si>
  <si>
    <t>Chester</t>
  </si>
  <si>
    <t>Wyoming</t>
  </si>
  <si>
    <t>Rabun</t>
  </si>
  <si>
    <t>Bradford</t>
  </si>
  <si>
    <t>Burke</t>
  </si>
  <si>
    <t>Screven</t>
  </si>
  <si>
    <t>Livingston</t>
  </si>
  <si>
    <t>A_JAC_03</t>
  </si>
  <si>
    <t>KS</t>
  </si>
  <si>
    <t>Douglas</t>
  </si>
  <si>
    <t>Baker University Wetlands, 1.49 mi S of Lawrence</t>
  </si>
  <si>
    <t>no</t>
  </si>
  <si>
    <t>TJW 44_delicatula_1345-8.jpg</t>
  </si>
  <si>
    <t>TJW 54_delicatula_1355-8.jpg</t>
  </si>
  <si>
    <t>TJW 55_delicatula_1359.jpg</t>
  </si>
  <si>
    <t>TJW 65_delicatula_1378.jpg</t>
  </si>
  <si>
    <t>TJW 66_delicatula_1383.jpg</t>
  </si>
  <si>
    <t>TJW 59_imitator_1364.jpg</t>
  </si>
  <si>
    <t>619-TJW-59</t>
  </si>
  <si>
    <t>619-TJW-60</t>
  </si>
  <si>
    <t>Caldwell</t>
  </si>
  <si>
    <t>Lenoir</t>
  </si>
  <si>
    <t>"=630? OMIT"</t>
  </si>
  <si>
    <t>614-F-5</t>
  </si>
  <si>
    <t>Atlantic</t>
  </si>
  <si>
    <t>Margate City</t>
  </si>
  <si>
    <t>631-2</t>
  </si>
  <si>
    <t>Martin</t>
  </si>
  <si>
    <t>Jonathan Dickinson SP</t>
  </si>
  <si>
    <t>631-3</t>
  </si>
  <si>
    <t>631-F-1</t>
  </si>
  <si>
    <t>Matheson Hammock (Miami)</t>
  </si>
  <si>
    <t>in vial w/specimen</t>
  </si>
  <si>
    <t>tinnulenta</t>
  </si>
  <si>
    <t>615-1</t>
  </si>
  <si>
    <t>Gwinnett</t>
  </si>
  <si>
    <t>615-4</t>
  </si>
  <si>
    <t>Austin</t>
  </si>
  <si>
    <t>S F Austin SP</t>
  </si>
  <si>
    <t>holotype</t>
  </si>
  <si>
    <t>New Hanover</t>
  </si>
  <si>
    <t>Carolina Beach</t>
  </si>
  <si>
    <t>A_litarena_holotype_1809-12.jpg</t>
  </si>
  <si>
    <t>Seminole</t>
  </si>
  <si>
    <t>Fort Reed</t>
  </si>
  <si>
    <t>4/2/1876</t>
  </si>
  <si>
    <t>wing in vial with specimen on pin</t>
  </si>
  <si>
    <t>TJW_86</t>
  </si>
  <si>
    <t>TJW_87</t>
  </si>
  <si>
    <t>TJW_88</t>
  </si>
  <si>
    <t>Warburg Lake</t>
  </si>
  <si>
    <t>Fairbanks</t>
  </si>
  <si>
    <t>Newberry</t>
  </si>
  <si>
    <t>TJW_90</t>
  </si>
  <si>
    <t>New London</t>
  </si>
  <si>
    <t>TJW_96</t>
  </si>
  <si>
    <t>Cleburne</t>
  </si>
  <si>
    <t>Ae 153</t>
  </si>
  <si>
    <t>Ae 152</t>
  </si>
  <si>
    <t>Ae 078</t>
  </si>
  <si>
    <t>Ae 175</t>
  </si>
  <si>
    <t>Ae 177</t>
  </si>
  <si>
    <t>Ae 176</t>
  </si>
  <si>
    <t>Ae 169</t>
  </si>
  <si>
    <t>Nottingham Park</t>
  </si>
  <si>
    <t>Nottingham Park</t>
  </si>
  <si>
    <t>Lakemont</t>
  </si>
  <si>
    <t>Notes</t>
  </si>
  <si>
    <t>imitator</t>
  </si>
  <si>
    <t>619-1</t>
  </si>
  <si>
    <t>FL</t>
  </si>
  <si>
    <t>Dade</t>
  </si>
  <si>
    <t>Matheson Hammock</t>
  </si>
  <si>
    <t>REL</t>
  </si>
  <si>
    <t>yes</t>
  </si>
  <si>
    <t>was 612-1</t>
  </si>
  <si>
    <t>619-F-1</t>
  </si>
  <si>
    <t>was 612-F-6</t>
  </si>
  <si>
    <t>619-F-2</t>
  </si>
  <si>
    <t>Palma Vistae Hammock</t>
  </si>
  <si>
    <t>was 612-F-2</t>
  </si>
  <si>
    <t>619-F-3</t>
  </si>
  <si>
    <t>was 612-F-7</t>
  </si>
  <si>
    <t>litarena</t>
  </si>
  <si>
    <t>613-6</t>
  </si>
  <si>
    <t>Levy</t>
  </si>
  <si>
    <t>Coral Gables (nr USDA SHRS)</t>
  </si>
  <si>
    <t>TJW 60_imitator_1368.jpg</t>
  </si>
  <si>
    <t>TJW 46_fultoni_1403.jpg</t>
  </si>
  <si>
    <t>612-TJW_46</t>
  </si>
  <si>
    <t>A_scia_allotype_1442-5.jpg</t>
  </si>
  <si>
    <t>scia</t>
  </si>
  <si>
    <t>Allotype</t>
  </si>
  <si>
    <t>FL</t>
  </si>
  <si>
    <t>Dade</t>
  </si>
  <si>
    <t>Miami, Brickell’s Hammock</t>
  </si>
  <si>
    <t>Ae 084</t>
  </si>
  <si>
    <t>NC</t>
  </si>
  <si>
    <t>Currituck</t>
  </si>
  <si>
    <t>Corolla</t>
  </si>
  <si>
    <t>yes</t>
  </si>
  <si>
    <t>Ae84.JPG</t>
  </si>
  <si>
    <t>Ae 004</t>
  </si>
  <si>
    <t>Ae 029</t>
  </si>
  <si>
    <t>none</t>
  </si>
  <si>
    <t>Ae 239</t>
  </si>
  <si>
    <t>Ae 012</t>
  </si>
  <si>
    <t>Ae 013</t>
  </si>
  <si>
    <t>Ae 188</t>
  </si>
  <si>
    <t>Ae 002</t>
  </si>
  <si>
    <t>Ae 081</t>
  </si>
  <si>
    <t>Ae 003</t>
  </si>
  <si>
    <t>Ae 011</t>
  </si>
  <si>
    <t>Ae 180</t>
  </si>
  <si>
    <t>Ae 192</t>
  </si>
  <si>
    <t>Ae 194</t>
  </si>
  <si>
    <t>Ae 191</t>
  </si>
  <si>
    <t>Ae 190</t>
  </si>
  <si>
    <t>Ae 187</t>
  </si>
  <si>
    <t>513A</t>
  </si>
  <si>
    <t>Lakemont</t>
  </si>
  <si>
    <t>Shoal Creek Campground</t>
  </si>
  <si>
    <t>just e. of Ensley on US92</t>
  </si>
  <si>
    <t>611-21</t>
  </si>
  <si>
    <t>Highlands</t>
  </si>
  <si>
    <t>Highlands Hammock SP</t>
  </si>
  <si>
    <t>611-F-1</t>
  </si>
  <si>
    <t>Lake</t>
  </si>
  <si>
    <t>French Cr St Pk</t>
  </si>
  <si>
    <t>Chester</t>
  </si>
  <si>
    <t>Berks</t>
  </si>
  <si>
    <t>Rabun</t>
  </si>
  <si>
    <t>Ae 064</t>
  </si>
  <si>
    <t>Ae 062</t>
  </si>
  <si>
    <t>Ae 027</t>
  </si>
  <si>
    <t>Ae 095</t>
  </si>
  <si>
    <t>Ae 026</t>
  </si>
  <si>
    <t>Ae 067</t>
  </si>
  <si>
    <t>Ae 061</t>
  </si>
  <si>
    <t>Ae 066</t>
  </si>
  <si>
    <t>Ae 068</t>
  </si>
  <si>
    <t>Ae 098</t>
  </si>
  <si>
    <t>Ae 060</t>
  </si>
  <si>
    <t>Ae 065</t>
  </si>
  <si>
    <t>Ae 097</t>
  </si>
  <si>
    <t>Ae 096</t>
  </si>
  <si>
    <t>Ae 063</t>
  </si>
  <si>
    <t>Still Pond</t>
  </si>
  <si>
    <t>MD</t>
  </si>
  <si>
    <t>Kent</t>
  </si>
  <si>
    <t>Ae 086</t>
  </si>
  <si>
    <t>Ae 030</t>
  </si>
  <si>
    <t>Ae 071</t>
  </si>
  <si>
    <t>Ae 069</t>
  </si>
  <si>
    <t>Ae 167</t>
  </si>
  <si>
    <t>Ae 186</t>
  </si>
  <si>
    <t>Ae 089</t>
  </si>
  <si>
    <t>Ae 041</t>
  </si>
  <si>
    <t>Species</t>
  </si>
  <si>
    <t>Indiv ID</t>
  </si>
  <si>
    <t>State</t>
  </si>
  <si>
    <t>County</t>
  </si>
  <si>
    <t>Locality</t>
  </si>
  <si>
    <t>Coll. Date</t>
  </si>
  <si>
    <t>Coll#</t>
  </si>
  <si>
    <t>No. teeth</t>
  </si>
  <si>
    <t>Length(mm)</t>
  </si>
  <si>
    <t>teeth/mm</t>
  </si>
  <si>
    <t>Slide</t>
  </si>
  <si>
    <t>vernalis</t>
  </si>
  <si>
    <t>Ae 043</t>
  </si>
  <si>
    <t>Ae 136</t>
  </si>
  <si>
    <t>Ae 083</t>
  </si>
  <si>
    <t>MD</t>
  </si>
  <si>
    <t>London Grove</t>
  </si>
  <si>
    <t>Alexander Springs</t>
  </si>
  <si>
    <t>fultoni</t>
  </si>
  <si>
    <t>612-3</t>
  </si>
  <si>
    <t>file broken</t>
  </si>
  <si>
    <t>Ae 005</t>
  </si>
  <si>
    <t>Ae 111</t>
  </si>
  <si>
    <t>French Cr St Pk</t>
  </si>
  <si>
    <t>Berks</t>
  </si>
  <si>
    <t>London Grove</t>
  </si>
  <si>
    <t>Corolla</t>
  </si>
  <si>
    <t>616-F-7</t>
  </si>
  <si>
    <t>MI</t>
  </si>
  <si>
    <t>Livingston</t>
  </si>
  <si>
    <t>?</t>
  </si>
  <si>
    <t>616-F-8</t>
  </si>
  <si>
    <t>Ont.</t>
  </si>
  <si>
    <t>Point Pelee</t>
  </si>
  <si>
    <t>Hoyer's fragmented</t>
  </si>
  <si>
    <t>616-F-9</t>
  </si>
  <si>
    <t>IA</t>
  </si>
  <si>
    <t>Story</t>
  </si>
  <si>
    <t>Ames</t>
  </si>
  <si>
    <t>1?-Jul-26</t>
  </si>
  <si>
    <t>616-F-10</t>
  </si>
  <si>
    <t>LA</t>
  </si>
  <si>
    <t>St. Martin&amp;St. Mary</t>
  </si>
  <si>
    <t>Morgan City</t>
  </si>
  <si>
    <t>616-F-11</t>
  </si>
  <si>
    <t>Meigs</t>
  </si>
  <si>
    <t>Syracuse</t>
  </si>
  <si>
    <t>616-F-12</t>
  </si>
  <si>
    <t>Licking</t>
  </si>
  <si>
    <t>London Grove</t>
  </si>
  <si>
    <t>Meshoppen</t>
  </si>
  <si>
    <t>Tunkhannock</t>
  </si>
  <si>
    <t>Sayre</t>
  </si>
  <si>
    <t>Howell</t>
  </si>
  <si>
    <t>nr. Girard, along Savannah River</t>
  </si>
  <si>
    <t>nr. Millhaven, along Savannah River</t>
  </si>
  <si>
    <t>Shelby</t>
  </si>
  <si>
    <t>617-TJW_62</t>
  </si>
  <si>
    <t>Monroe</t>
  </si>
  <si>
    <t>Flamingo</t>
  </si>
  <si>
    <t>617-TJW_75</t>
  </si>
  <si>
    <t>TJW 75_obscura_1398.jpg</t>
  </si>
  <si>
    <t>TJW 62_obscura_1373.jpg</t>
  </si>
  <si>
    <t>618-TJW_44</t>
  </si>
  <si>
    <t>618-TJW_45</t>
  </si>
  <si>
    <t>618-TJW_54</t>
  </si>
  <si>
    <t>618-TJW_55</t>
  </si>
  <si>
    <t>618-TJW_65</t>
  </si>
  <si>
    <t>618-TJW_66</t>
  </si>
  <si>
    <t>Alachua</t>
  </si>
  <si>
    <t>C.R. 346 at River Styx</t>
  </si>
  <si>
    <t>Broward</t>
  </si>
  <si>
    <t>Everglades Holiday Park</t>
  </si>
  <si>
    <t>Gulf Hammock (on US 19)</t>
  </si>
  <si>
    <t>TJW 45_delicatula_1349-54.jpg</t>
  </si>
  <si>
    <t>Newark</t>
  </si>
  <si>
    <t>616-F-13</t>
  </si>
  <si>
    <t>616-F-14</t>
  </si>
  <si>
    <t>616-F-15</t>
  </si>
  <si>
    <t>616-F-16</t>
  </si>
  <si>
    <t>616-F-17</t>
  </si>
  <si>
    <t>TX</t>
  </si>
  <si>
    <t>Trinty</t>
  </si>
  <si>
    <t>Holly Bluff Campground</t>
  </si>
  <si>
    <t>tinnula</t>
  </si>
  <si>
    <t>610-6</t>
  </si>
  <si>
    <t>GA</t>
  </si>
  <si>
    <t>Chatham</t>
  </si>
  <si>
    <t>Tybee Islnd, Savannah Bch</t>
  </si>
  <si>
    <t>610-8</t>
  </si>
  <si>
    <t>Lewis Airport, Cedar Key</t>
  </si>
  <si>
    <t>610-9</t>
  </si>
  <si>
    <t>610-10</t>
  </si>
  <si>
    <t>St. Johns</t>
  </si>
  <si>
    <t>US AIA 1/2 mi N Marinelnd</t>
  </si>
  <si>
    <t>610-12</t>
  </si>
  <si>
    <t>NJ</t>
  </si>
  <si>
    <t>Cape May</t>
  </si>
  <si>
    <t>narrow-leaf cattail marsh</t>
  </si>
  <si>
    <t>610-18</t>
  </si>
  <si>
    <t>610-F-1</t>
  </si>
  <si>
    <t>610-F-2</t>
  </si>
  <si>
    <t>610-F-3</t>
  </si>
  <si>
    <t>610-F-4</t>
  </si>
  <si>
    <t>Shell Mound</t>
  </si>
  <si>
    <t>610-F-5</t>
  </si>
  <si>
    <t>610-F-6</t>
  </si>
  <si>
    <t>610-F-7</t>
  </si>
  <si>
    <t>tinnulacita</t>
  </si>
  <si>
    <t>614-4</t>
  </si>
  <si>
    <t>614-5</t>
  </si>
  <si>
    <t>614-6</t>
  </si>
  <si>
    <t>615-5</t>
  </si>
  <si>
    <t>615-29</t>
  </si>
  <si>
    <t>Terrebonne</t>
  </si>
  <si>
    <t>La 20, w of Chacahoula</t>
  </si>
  <si>
    <t>615-30</t>
  </si>
  <si>
    <t>615-F-1</t>
  </si>
  <si>
    <t>615-F-2</t>
  </si>
  <si>
    <t>Raleigh</t>
  </si>
  <si>
    <t>615-F-3</t>
  </si>
  <si>
    <t>615-F-4</t>
  </si>
  <si>
    <t>615-F-5</t>
  </si>
  <si>
    <t>TN</t>
  </si>
  <si>
    <t>Reelfoot Lake SP</t>
  </si>
  <si>
    <t>615-F-6</t>
  </si>
  <si>
    <t>thomasi</t>
  </si>
  <si>
    <t>630-12</t>
  </si>
  <si>
    <t>Hocking</t>
  </si>
  <si>
    <t>Old Man's Cave SP</t>
  </si>
  <si>
    <t>630-13</t>
  </si>
  <si>
    <t>thomasi?</t>
  </si>
  <si>
    <t>630-F-1</t>
  </si>
  <si>
    <t>AL</t>
  </si>
  <si>
    <t>614-15</t>
  </si>
  <si>
    <t>East junc Fla94 &amp; US41</t>
  </si>
  <si>
    <t>614-19</t>
  </si>
  <si>
    <t>614-21</t>
  </si>
  <si>
    <t>614-F-1</t>
  </si>
  <si>
    <t>Tift</t>
  </si>
  <si>
    <t>Tifton</t>
  </si>
  <si>
    <t>"=614-1"</t>
  </si>
  <si>
    <t>614-F-2</t>
  </si>
  <si>
    <t>614-F-3</t>
  </si>
  <si>
    <t>614-10</t>
  </si>
  <si>
    <t>614-11</t>
  </si>
  <si>
    <t>??</t>
  </si>
  <si>
    <t>614-F-4</t>
  </si>
  <si>
    <t>DM</t>
  </si>
  <si>
    <t>DHF</t>
  </si>
  <si>
    <t>Data taker</t>
  </si>
  <si>
    <t>Source of data: DHF=David H. Funk; T. J. Walker lab: REL=Robert E. Love, DLM=David L. Mays</t>
  </si>
  <si>
    <r>
      <t xml:space="preserve">Characters of the stridulatory files of North American </t>
    </r>
    <r>
      <rPr>
        <b/>
        <i/>
        <sz val="11"/>
        <color indexed="8"/>
        <rFont val="Calibri"/>
        <family val="2"/>
      </rPr>
      <t>Anaxipha</t>
    </r>
  </si>
  <si>
    <t>maximum</t>
  </si>
  <si>
    <t>SD</t>
  </si>
  <si>
    <t>SE</t>
  </si>
  <si>
    <t>mean</t>
  </si>
  <si>
    <t>n</t>
  </si>
  <si>
    <t>minimum</t>
  </si>
  <si>
    <t>All data</t>
  </si>
  <si>
    <t>Florida data</t>
  </si>
  <si>
    <t>see note in cell J32</t>
  </si>
  <si>
    <t>see note in cell J77</t>
  </si>
  <si>
    <t>see note in cell J114</t>
  </si>
  <si>
    <t>see note in cell J160</t>
  </si>
  <si>
    <t>see note in cell J184</t>
  </si>
  <si>
    <t>scia</t>
  </si>
  <si>
    <t>median</t>
  </si>
  <si>
    <t>2nd quartile</t>
  </si>
  <si>
    <t>3rd quartile</t>
  </si>
  <si>
    <t>Cedar Key</t>
  </si>
  <si>
    <t>613-7</t>
  </si>
  <si>
    <t>613-9</t>
  </si>
  <si>
    <t>NC</t>
  </si>
  <si>
    <t>Dare</t>
  </si>
  <si>
    <t>Whalebone</t>
  </si>
  <si>
    <t>613-10</t>
  </si>
  <si>
    <t>613-11</t>
  </si>
  <si>
    <t>613-15</t>
  </si>
  <si>
    <t>Wakulla</t>
  </si>
  <si>
    <t>Panacea</t>
  </si>
  <si>
    <t>613-F-3</t>
  </si>
  <si>
    <t>=611?</t>
  </si>
  <si>
    <t>613-19</t>
  </si>
  <si>
    <t>Santa Rosa</t>
  </si>
  <si>
    <t xml:space="preserve">Escambia Bay </t>
  </si>
  <si>
    <t>omitted</t>
  </si>
  <si>
    <t>delicatula</t>
  </si>
  <si>
    <t>618-3</t>
  </si>
  <si>
    <t>Escambia</t>
  </si>
  <si>
    <t xml:space="preserve">township R29W,T1S </t>
  </si>
  <si>
    <t>618-4</t>
  </si>
  <si>
    <t>618-5</t>
  </si>
  <si>
    <t>618-6</t>
  </si>
  <si>
    <t>618-F-1</t>
  </si>
  <si>
    <t>Osceola</t>
  </si>
  <si>
    <t xml:space="preserve">township R33E,T27S </t>
  </si>
  <si>
    <t>618-F-2</t>
  </si>
  <si>
    <t>Naranja</t>
  </si>
  <si>
    <t>617-2</t>
  </si>
  <si>
    <t>Collier</t>
  </si>
  <si>
    <t>Marco Island</t>
  </si>
  <si>
    <t>617-3</t>
  </si>
  <si>
    <t>617-6</t>
  </si>
  <si>
    <t>617-9</t>
  </si>
  <si>
    <t>rosamacula</t>
  </si>
  <si>
    <t>611-9</t>
  </si>
  <si>
    <t>Alachua</t>
  </si>
  <si>
    <t>Gainesville</t>
  </si>
  <si>
    <t>611-10</t>
  </si>
  <si>
    <t>611-12</t>
  </si>
  <si>
    <t>611-13</t>
  </si>
  <si>
    <t>611-18</t>
  </si>
  <si>
    <t>just e. of Ensley on US90</t>
  </si>
  <si>
    <t>611-19</t>
  </si>
  <si>
    <t>just e. of Ensley on US91</t>
  </si>
  <si>
    <t>611-20</t>
  </si>
  <si>
    <t>no</t>
  </si>
  <si>
    <t>Naismith Valley Park, Lawrence</t>
  </si>
  <si>
    <t>MO</t>
  </si>
  <si>
    <t>Johnson</t>
  </si>
  <si>
    <t>Pertle Springs, University of Central Missouri, Warrensburg</t>
  </si>
  <si>
    <t>A_JAC_01</t>
  </si>
  <si>
    <t>A_JAC_02a</t>
  </si>
  <si>
    <t>coll by J.A. Cole, G. Gustafson</t>
  </si>
  <si>
    <t>coll by J.A. Cole, G.L. Miller, G. Vincent</t>
  </si>
  <si>
    <t>Ae 082</t>
  </si>
  <si>
    <t>Ae 028</t>
  </si>
  <si>
    <t>Ae 090</t>
  </si>
  <si>
    <t>Ae 079</t>
  </si>
  <si>
    <t>MD</t>
  </si>
  <si>
    <t>DE</t>
  </si>
  <si>
    <t>Kent</t>
  </si>
  <si>
    <t>New Castle</t>
  </si>
  <si>
    <t>Wilmington</t>
  </si>
  <si>
    <t>New London</t>
  </si>
  <si>
    <t>Ae 042</t>
  </si>
  <si>
    <t>Ae 007</t>
  </si>
  <si>
    <t>Ae 014</t>
  </si>
  <si>
    <t>Ae 015</t>
  </si>
  <si>
    <t>Ae 101</t>
  </si>
  <si>
    <t>Ae 059</t>
  </si>
  <si>
    <t>Ae 087</t>
  </si>
  <si>
    <t>Ae 088</t>
  </si>
  <si>
    <t>Ae 124</t>
  </si>
  <si>
    <t>Ae 025</t>
  </si>
  <si>
    <t>estimated length of tooth row</t>
  </si>
  <si>
    <t>"scia"=614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</si>
</sst>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[$-409]dd\-mmm\-yy;@"/>
    <numFmt numFmtId="168" formatCode="m/d"/>
    <numFmt numFmtId="169" formatCode="0.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[$-409]d\-mmm\-yy;@"/>
    <numFmt numFmtId="176" formatCode="0.00000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  <family val="0"/>
    </font>
    <font>
      <b/>
      <i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1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0" xfId="57" applyFont="1" applyFill="1" applyBorder="1" applyAlignment="1">
      <alignment wrapText="1"/>
      <protection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11" xfId="57" applyFont="1" applyFill="1" applyBorder="1" applyAlignment="1">
      <alignment wrapText="1"/>
      <protection/>
    </xf>
    <xf numFmtId="166" fontId="1" fillId="0" borderId="10" xfId="57" applyNumberFormat="1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5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1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  <xf numFmtId="165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 horizontal="center"/>
    </xf>
    <xf numFmtId="1" fontId="0" fillId="30" borderId="0" xfId="0" applyNumberFormat="1" applyFill="1" applyAlignment="1">
      <alignment/>
    </xf>
    <xf numFmtId="0" fontId="0" fillId="30" borderId="0" xfId="0" applyFill="1" applyAlignment="1">
      <alignment/>
    </xf>
    <xf numFmtId="2" fontId="0" fillId="3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2" fontId="41" fillId="0" borderId="0" xfId="0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2"/>
  <sheetViews>
    <sheetView tabSelected="1" workbookViewId="0" topLeftCell="A1">
      <pane ySplit="4" topLeftCell="BM5" activePane="bottomLeft" state="frozen"/>
      <selection pane="topLeft" activeCell="A1" sqref="A1"/>
      <selection pane="bottomLeft" activeCell="T274" sqref="T274"/>
    </sheetView>
  </sheetViews>
  <sheetFormatPr defaultColWidth="8.8515625" defaultRowHeight="15"/>
  <cols>
    <col min="1" max="1" width="10.7109375" style="0" customWidth="1"/>
    <col min="2" max="2" width="10.8515625" style="0" customWidth="1"/>
    <col min="3" max="3" width="5.421875" style="0" customWidth="1"/>
    <col min="4" max="4" width="15.00390625" style="0" customWidth="1"/>
    <col min="5" max="5" width="21.8515625" style="0" customWidth="1"/>
    <col min="6" max="6" width="15.00390625" style="0" customWidth="1"/>
    <col min="7" max="8" width="11.00390625" style="0" customWidth="1"/>
    <col min="9" max="9" width="11.00390625" style="6" customWidth="1"/>
    <col min="10" max="10" width="9.7109375" style="13" customWidth="1"/>
    <col min="11" max="11" width="5.140625" style="0" customWidth="1"/>
    <col min="12" max="12" width="9.28125" style="0" hidden="1" customWidth="1"/>
    <col min="13" max="13" width="10.28125" style="0" hidden="1" customWidth="1"/>
    <col min="14" max="15" width="8.8515625" style="0" customWidth="1"/>
    <col min="16" max="16" width="9.8515625" style="55" customWidth="1"/>
    <col min="17" max="19" width="8.8515625" style="31" customWidth="1"/>
    <col min="20" max="20" width="10.421875" style="0" customWidth="1"/>
    <col min="21" max="21" width="8.8515625" style="0" customWidth="1"/>
    <col min="22" max="22" width="10.8515625" style="0" customWidth="1"/>
  </cols>
  <sheetData>
    <row r="1" ht="15">
      <c r="A1" s="24" t="s">
        <v>403</v>
      </c>
    </row>
    <row r="2" spans="2:24" ht="15">
      <c r="B2" s="24" t="s">
        <v>402</v>
      </c>
      <c r="X2" s="58"/>
    </row>
    <row r="3" spans="14:21" ht="15">
      <c r="N3" s="72" t="s">
        <v>37</v>
      </c>
      <c r="O3" s="73"/>
      <c r="P3" s="74"/>
      <c r="Q3" s="69" t="s">
        <v>36</v>
      </c>
      <c r="R3" s="70"/>
      <c r="S3" s="70"/>
      <c r="T3" s="70"/>
      <c r="U3" s="71"/>
    </row>
    <row r="4" spans="1:22" ht="60">
      <c r="A4" s="1" t="s">
        <v>251</v>
      </c>
      <c r="B4" s="1" t="s">
        <v>252</v>
      </c>
      <c r="C4" s="1" t="s">
        <v>253</v>
      </c>
      <c r="D4" s="1" t="s">
        <v>254</v>
      </c>
      <c r="E4" s="1" t="s">
        <v>255</v>
      </c>
      <c r="F4" s="1" t="s">
        <v>256</v>
      </c>
      <c r="G4" s="1" t="s">
        <v>257</v>
      </c>
      <c r="H4" s="1" t="s">
        <v>258</v>
      </c>
      <c r="I4" s="2" t="s">
        <v>259</v>
      </c>
      <c r="J4" s="8" t="s">
        <v>260</v>
      </c>
      <c r="K4" s="1" t="s">
        <v>261</v>
      </c>
      <c r="L4" s="1" t="s">
        <v>160</v>
      </c>
      <c r="M4" s="1" t="s">
        <v>401</v>
      </c>
      <c r="N4" s="50" t="s">
        <v>28</v>
      </c>
      <c r="O4" s="50" t="s">
        <v>29</v>
      </c>
      <c r="P4" s="56" t="s">
        <v>30</v>
      </c>
      <c r="Q4" s="52" t="s">
        <v>31</v>
      </c>
      <c r="R4" s="52" t="s">
        <v>32</v>
      </c>
      <c r="S4" s="52" t="s">
        <v>33</v>
      </c>
      <c r="T4" s="51" t="s">
        <v>260</v>
      </c>
      <c r="U4" s="50" t="s">
        <v>34</v>
      </c>
      <c r="V4" s="50" t="s">
        <v>497</v>
      </c>
    </row>
    <row r="5" spans="1:13" ht="15">
      <c r="A5" t="s">
        <v>47</v>
      </c>
      <c r="B5" t="s">
        <v>48</v>
      </c>
      <c r="C5" t="s">
        <v>424</v>
      </c>
      <c r="D5" t="s">
        <v>49</v>
      </c>
      <c r="E5" s="47" t="s">
        <v>50</v>
      </c>
      <c r="F5" s="4">
        <v>23251</v>
      </c>
      <c r="G5">
        <v>1</v>
      </c>
      <c r="H5">
        <v>125</v>
      </c>
      <c r="I5" s="6">
        <v>0.974</v>
      </c>
      <c r="J5" s="13">
        <f aca="true" t="shared" si="0" ref="J5:J20">H5/I5</f>
        <v>128.33675564681724</v>
      </c>
      <c r="K5" t="s">
        <v>167</v>
      </c>
      <c r="M5" t="s">
        <v>166</v>
      </c>
    </row>
    <row r="6" spans="1:13" ht="15">
      <c r="A6" t="s">
        <v>47</v>
      </c>
      <c r="B6" t="s">
        <v>51</v>
      </c>
      <c r="C6" t="s">
        <v>424</v>
      </c>
      <c r="D6" t="s">
        <v>52</v>
      </c>
      <c r="E6" t="s">
        <v>53</v>
      </c>
      <c r="F6" s="4">
        <v>23251</v>
      </c>
      <c r="G6">
        <v>2</v>
      </c>
      <c r="H6">
        <v>119</v>
      </c>
      <c r="I6" s="6">
        <v>0.988</v>
      </c>
      <c r="J6" s="13">
        <f t="shared" si="0"/>
        <v>120.44534412955466</v>
      </c>
      <c r="K6" t="s">
        <v>167</v>
      </c>
      <c r="M6" t="s">
        <v>166</v>
      </c>
    </row>
    <row r="7" spans="1:13" ht="15">
      <c r="A7" t="s">
        <v>47</v>
      </c>
      <c r="B7" t="s">
        <v>54</v>
      </c>
      <c r="C7" t="s">
        <v>424</v>
      </c>
      <c r="D7" t="s">
        <v>52</v>
      </c>
      <c r="E7" s="47" t="s">
        <v>53</v>
      </c>
      <c r="F7" s="4">
        <v>23251</v>
      </c>
      <c r="G7">
        <v>2</v>
      </c>
      <c r="H7">
        <v>128</v>
      </c>
      <c r="I7" s="6">
        <v>1.02</v>
      </c>
      <c r="J7" s="13">
        <f t="shared" si="0"/>
        <v>125.49019607843137</v>
      </c>
      <c r="K7" t="s">
        <v>167</v>
      </c>
      <c r="M7" t="s">
        <v>166</v>
      </c>
    </row>
    <row r="8" spans="1:13" ht="15">
      <c r="A8" t="s">
        <v>47</v>
      </c>
      <c r="B8" t="s">
        <v>55</v>
      </c>
      <c r="C8" t="s">
        <v>424</v>
      </c>
      <c r="D8" t="s">
        <v>52</v>
      </c>
      <c r="E8" s="47" t="s">
        <v>53</v>
      </c>
      <c r="F8" s="4">
        <v>23251</v>
      </c>
      <c r="G8">
        <v>2</v>
      </c>
      <c r="H8">
        <v>124</v>
      </c>
      <c r="I8" s="6">
        <v>1.02</v>
      </c>
      <c r="J8" s="13">
        <f t="shared" si="0"/>
        <v>121.56862745098039</v>
      </c>
      <c r="K8" t="s">
        <v>167</v>
      </c>
      <c r="M8" t="s">
        <v>166</v>
      </c>
    </row>
    <row r="9" spans="1:13" ht="15">
      <c r="A9" t="s">
        <v>47</v>
      </c>
      <c r="B9" t="s">
        <v>56</v>
      </c>
      <c r="C9" t="s">
        <v>57</v>
      </c>
      <c r="D9" t="s">
        <v>58</v>
      </c>
      <c r="E9" s="47" t="s">
        <v>59</v>
      </c>
      <c r="F9" s="4">
        <v>23942</v>
      </c>
      <c r="G9">
        <v>1</v>
      </c>
      <c r="H9">
        <v>120</v>
      </c>
      <c r="I9" s="6">
        <v>1.01</v>
      </c>
      <c r="J9" s="13">
        <f t="shared" si="0"/>
        <v>118.81188118811882</v>
      </c>
      <c r="K9" t="s">
        <v>61</v>
      </c>
      <c r="L9" t="s">
        <v>62</v>
      </c>
      <c r="M9" t="s">
        <v>60</v>
      </c>
    </row>
    <row r="10" spans="1:13" ht="15">
      <c r="A10" t="s">
        <v>47</v>
      </c>
      <c r="B10" t="s">
        <v>63</v>
      </c>
      <c r="C10" t="s">
        <v>57</v>
      </c>
      <c r="D10" t="s">
        <v>58</v>
      </c>
      <c r="E10" s="47" t="s">
        <v>59</v>
      </c>
      <c r="F10" s="4">
        <v>23942</v>
      </c>
      <c r="G10">
        <v>1</v>
      </c>
      <c r="H10">
        <v>119</v>
      </c>
      <c r="I10" s="6">
        <v>0.98</v>
      </c>
      <c r="J10" s="13">
        <f t="shared" si="0"/>
        <v>121.42857142857143</v>
      </c>
      <c r="K10" t="s">
        <v>61</v>
      </c>
      <c r="L10" t="s">
        <v>62</v>
      </c>
      <c r="M10" t="s">
        <v>60</v>
      </c>
    </row>
    <row r="11" spans="1:13" ht="15">
      <c r="A11" t="s">
        <v>47</v>
      </c>
      <c r="B11" t="s">
        <v>64</v>
      </c>
      <c r="C11" t="s">
        <v>65</v>
      </c>
      <c r="D11" t="s">
        <v>66</v>
      </c>
      <c r="E11" s="47" t="s">
        <v>67</v>
      </c>
      <c r="F11" s="4">
        <v>23948</v>
      </c>
      <c r="G11">
        <v>2</v>
      </c>
      <c r="H11">
        <v>121</v>
      </c>
      <c r="I11" s="6">
        <v>1.05</v>
      </c>
      <c r="J11" s="13">
        <f t="shared" si="0"/>
        <v>115.23809523809523</v>
      </c>
      <c r="K11" t="s">
        <v>61</v>
      </c>
      <c r="L11" t="s">
        <v>62</v>
      </c>
      <c r="M11" t="s">
        <v>60</v>
      </c>
    </row>
    <row r="12" spans="1:13" ht="15">
      <c r="A12" t="s">
        <v>47</v>
      </c>
      <c r="B12" t="s">
        <v>68</v>
      </c>
      <c r="C12" t="s">
        <v>69</v>
      </c>
      <c r="D12" t="s">
        <v>70</v>
      </c>
      <c r="E12" s="47" t="s">
        <v>71</v>
      </c>
      <c r="F12" s="4">
        <v>23963</v>
      </c>
      <c r="G12">
        <v>2</v>
      </c>
      <c r="H12">
        <v>121</v>
      </c>
      <c r="I12" s="6">
        <v>0.99</v>
      </c>
      <c r="J12" s="13">
        <f t="shared" si="0"/>
        <v>122.22222222222223</v>
      </c>
      <c r="K12" t="s">
        <v>61</v>
      </c>
      <c r="L12" t="s">
        <v>72</v>
      </c>
      <c r="M12" t="s">
        <v>60</v>
      </c>
    </row>
    <row r="13" spans="1:13" ht="15">
      <c r="A13" t="s">
        <v>47</v>
      </c>
      <c r="B13" t="s">
        <v>73</v>
      </c>
      <c r="C13" t="s">
        <v>74</v>
      </c>
      <c r="D13" t="s">
        <v>75</v>
      </c>
      <c r="E13" s="47" t="s">
        <v>76</v>
      </c>
      <c r="F13" s="4">
        <v>23965</v>
      </c>
      <c r="G13">
        <v>1</v>
      </c>
      <c r="H13">
        <v>115</v>
      </c>
      <c r="I13" s="6">
        <v>1.05</v>
      </c>
      <c r="J13" s="13">
        <f t="shared" si="0"/>
        <v>109.52380952380952</v>
      </c>
      <c r="K13" t="s">
        <v>61</v>
      </c>
      <c r="L13" t="s">
        <v>72</v>
      </c>
      <c r="M13" t="s">
        <v>60</v>
      </c>
    </row>
    <row r="14" spans="1:21" ht="15">
      <c r="A14" t="s">
        <v>47</v>
      </c>
      <c r="B14" t="s">
        <v>77</v>
      </c>
      <c r="C14" t="s">
        <v>69</v>
      </c>
      <c r="D14" t="s">
        <v>307</v>
      </c>
      <c r="E14" s="47" t="s">
        <v>79</v>
      </c>
      <c r="F14" s="4">
        <v>24696</v>
      </c>
      <c r="G14">
        <v>3</v>
      </c>
      <c r="H14">
        <v>120</v>
      </c>
      <c r="I14" s="6">
        <v>1.04</v>
      </c>
      <c r="J14" s="13">
        <f t="shared" si="0"/>
        <v>115.38461538461539</v>
      </c>
      <c r="K14" t="s">
        <v>61</v>
      </c>
      <c r="M14" t="s">
        <v>60</v>
      </c>
      <c r="U14" s="31"/>
    </row>
    <row r="15" spans="1:13" ht="15">
      <c r="A15" t="s">
        <v>47</v>
      </c>
      <c r="B15" t="s">
        <v>80</v>
      </c>
      <c r="C15" t="s">
        <v>424</v>
      </c>
      <c r="D15" t="s">
        <v>49</v>
      </c>
      <c r="E15" s="47" t="s">
        <v>50</v>
      </c>
      <c r="F15" s="4">
        <v>23251</v>
      </c>
      <c r="G15">
        <v>1</v>
      </c>
      <c r="H15">
        <v>126</v>
      </c>
      <c r="I15" s="6">
        <v>1.04</v>
      </c>
      <c r="J15" s="13">
        <f t="shared" si="0"/>
        <v>121.15384615384615</v>
      </c>
      <c r="K15" t="s">
        <v>167</v>
      </c>
      <c r="L15" t="s">
        <v>81</v>
      </c>
      <c r="M15" t="s">
        <v>166</v>
      </c>
    </row>
    <row r="16" spans="1:13" ht="15">
      <c r="A16" t="s">
        <v>47</v>
      </c>
      <c r="B16" t="s">
        <v>82</v>
      </c>
      <c r="C16" t="s">
        <v>424</v>
      </c>
      <c r="D16" t="s">
        <v>49</v>
      </c>
      <c r="E16" t="s">
        <v>50</v>
      </c>
      <c r="F16" s="4">
        <v>23251</v>
      </c>
      <c r="G16">
        <v>1</v>
      </c>
      <c r="H16">
        <v>117</v>
      </c>
      <c r="I16" s="6">
        <v>0.981</v>
      </c>
      <c r="J16" s="13">
        <f t="shared" si="0"/>
        <v>119.26605504587157</v>
      </c>
      <c r="K16" t="s">
        <v>167</v>
      </c>
      <c r="L16" t="s">
        <v>81</v>
      </c>
      <c r="M16" t="s">
        <v>166</v>
      </c>
    </row>
    <row r="17" spans="1:13" ht="15">
      <c r="A17" t="s">
        <v>47</v>
      </c>
      <c r="B17" t="s">
        <v>83</v>
      </c>
      <c r="C17" t="s">
        <v>424</v>
      </c>
      <c r="D17" t="s">
        <v>52</v>
      </c>
      <c r="E17" t="s">
        <v>53</v>
      </c>
      <c r="F17" s="4">
        <v>23251</v>
      </c>
      <c r="G17">
        <v>2</v>
      </c>
      <c r="H17">
        <v>122</v>
      </c>
      <c r="I17" s="6">
        <v>0.997</v>
      </c>
      <c r="J17" s="13">
        <f t="shared" si="0"/>
        <v>122.36710130391174</v>
      </c>
      <c r="K17" t="s">
        <v>167</v>
      </c>
      <c r="L17" t="s">
        <v>81</v>
      </c>
      <c r="M17" t="s">
        <v>166</v>
      </c>
    </row>
    <row r="18" spans="1:13" ht="15">
      <c r="A18" t="s">
        <v>47</v>
      </c>
      <c r="B18" t="s">
        <v>84</v>
      </c>
      <c r="C18" t="s">
        <v>424</v>
      </c>
      <c r="D18" t="s">
        <v>49</v>
      </c>
      <c r="E18" t="s">
        <v>50</v>
      </c>
      <c r="F18" s="4">
        <v>23251</v>
      </c>
      <c r="G18">
        <v>1</v>
      </c>
      <c r="H18">
        <v>113</v>
      </c>
      <c r="I18" s="6">
        <v>0.988</v>
      </c>
      <c r="J18" s="13">
        <f t="shared" si="0"/>
        <v>114.37246963562752</v>
      </c>
      <c r="K18" t="s">
        <v>167</v>
      </c>
      <c r="L18" t="s">
        <v>81</v>
      </c>
      <c r="M18" t="s">
        <v>166</v>
      </c>
    </row>
    <row r="19" spans="1:13" ht="15">
      <c r="A19" t="s">
        <v>47</v>
      </c>
      <c r="B19" t="s">
        <v>85</v>
      </c>
      <c r="C19" t="s">
        <v>86</v>
      </c>
      <c r="D19" t="s">
        <v>87</v>
      </c>
      <c r="E19" t="s">
        <v>88</v>
      </c>
      <c r="F19" s="4">
        <v>11942</v>
      </c>
      <c r="H19">
        <v>132</v>
      </c>
      <c r="I19" s="6">
        <v>1.03</v>
      </c>
      <c r="J19" s="13">
        <f t="shared" si="0"/>
        <v>128.15533980582524</v>
      </c>
      <c r="K19" t="s">
        <v>167</v>
      </c>
      <c r="L19" t="s">
        <v>81</v>
      </c>
      <c r="M19" t="s">
        <v>166</v>
      </c>
    </row>
    <row r="20" spans="1:13" ht="15">
      <c r="A20" t="s">
        <v>47</v>
      </c>
      <c r="B20" t="s">
        <v>89</v>
      </c>
      <c r="C20" t="s">
        <v>86</v>
      </c>
      <c r="D20" t="s">
        <v>87</v>
      </c>
      <c r="E20" t="s">
        <v>88</v>
      </c>
      <c r="F20" s="4">
        <v>11942</v>
      </c>
      <c r="H20">
        <v>135</v>
      </c>
      <c r="I20" s="6">
        <v>1.09</v>
      </c>
      <c r="J20" s="13">
        <f t="shared" si="0"/>
        <v>123.8532110091743</v>
      </c>
      <c r="K20" t="s">
        <v>167</v>
      </c>
      <c r="L20" t="s">
        <v>81</v>
      </c>
      <c r="M20" t="s">
        <v>166</v>
      </c>
    </row>
    <row r="21" spans="1:13" ht="15">
      <c r="A21" t="s">
        <v>47</v>
      </c>
      <c r="B21" t="s">
        <v>278</v>
      </c>
      <c r="C21" t="s">
        <v>279</v>
      </c>
      <c r="D21" t="s">
        <v>280</v>
      </c>
      <c r="F21" s="4">
        <v>14464</v>
      </c>
      <c r="H21" s="14" t="s">
        <v>281</v>
      </c>
      <c r="I21" s="25" t="s">
        <v>281</v>
      </c>
      <c r="K21" t="s">
        <v>167</v>
      </c>
      <c r="L21" t="s">
        <v>81</v>
      </c>
      <c r="M21" t="s">
        <v>166</v>
      </c>
    </row>
    <row r="22" spans="1:13" ht="15">
      <c r="A22" t="s">
        <v>47</v>
      </c>
      <c r="B22" t="s">
        <v>282</v>
      </c>
      <c r="C22" t="s">
        <v>283</v>
      </c>
      <c r="D22" t="s">
        <v>284</v>
      </c>
      <c r="F22" s="4">
        <v>14131</v>
      </c>
      <c r="H22" s="14">
        <v>124</v>
      </c>
      <c r="I22" s="25" t="s">
        <v>281</v>
      </c>
      <c r="K22" t="s">
        <v>167</v>
      </c>
      <c r="L22" t="s">
        <v>285</v>
      </c>
      <c r="M22" t="s">
        <v>166</v>
      </c>
    </row>
    <row r="23" spans="1:13" ht="15">
      <c r="A23" t="s">
        <v>47</v>
      </c>
      <c r="B23" t="s">
        <v>286</v>
      </c>
      <c r="C23" t="s">
        <v>287</v>
      </c>
      <c r="D23" t="s">
        <v>288</v>
      </c>
      <c r="E23" t="s">
        <v>289</v>
      </c>
      <c r="F23" s="14" t="s">
        <v>290</v>
      </c>
      <c r="H23">
        <v>110</v>
      </c>
      <c r="I23" s="6">
        <v>0.974</v>
      </c>
      <c r="J23" s="13">
        <f aca="true" t="shared" si="1" ref="J23:J31">H23/I23</f>
        <v>112.93634496919918</v>
      </c>
      <c r="K23" t="s">
        <v>167</v>
      </c>
      <c r="L23" t="s">
        <v>285</v>
      </c>
      <c r="M23" t="s">
        <v>166</v>
      </c>
    </row>
    <row r="24" spans="1:13" ht="15">
      <c r="A24" t="s">
        <v>47</v>
      </c>
      <c r="B24" t="s">
        <v>291</v>
      </c>
      <c r="C24" t="s">
        <v>292</v>
      </c>
      <c r="D24" t="s">
        <v>293</v>
      </c>
      <c r="E24" t="s">
        <v>294</v>
      </c>
      <c r="F24" s="4">
        <v>42224</v>
      </c>
      <c r="H24">
        <v>125</v>
      </c>
      <c r="I24" s="6">
        <v>0.988</v>
      </c>
      <c r="J24" s="13">
        <f t="shared" si="1"/>
        <v>126.51821862348179</v>
      </c>
      <c r="K24" t="s">
        <v>167</v>
      </c>
      <c r="L24" t="s">
        <v>285</v>
      </c>
      <c r="M24" t="s">
        <v>166</v>
      </c>
    </row>
    <row r="25" spans="1:16" ht="15">
      <c r="A25" t="s">
        <v>47</v>
      </c>
      <c r="B25" t="s">
        <v>295</v>
      </c>
      <c r="C25" t="s">
        <v>69</v>
      </c>
      <c r="D25" t="s">
        <v>296</v>
      </c>
      <c r="E25" t="s">
        <v>297</v>
      </c>
      <c r="F25" s="4">
        <v>12282</v>
      </c>
      <c r="H25">
        <v>112</v>
      </c>
      <c r="I25" s="6">
        <v>0.96</v>
      </c>
      <c r="J25" s="13">
        <f t="shared" si="1"/>
        <v>116.66666666666667</v>
      </c>
      <c r="K25" t="s">
        <v>167</v>
      </c>
      <c r="L25" t="s">
        <v>285</v>
      </c>
      <c r="M25" t="s">
        <v>166</v>
      </c>
      <c r="N25" s="31"/>
      <c r="O25" s="31"/>
      <c r="P25" s="57"/>
    </row>
    <row r="26" spans="1:16" ht="15">
      <c r="A26" t="s">
        <v>47</v>
      </c>
      <c r="B26" t="s">
        <v>298</v>
      </c>
      <c r="C26" t="s">
        <v>69</v>
      </c>
      <c r="D26" t="s">
        <v>299</v>
      </c>
      <c r="E26" t="s">
        <v>326</v>
      </c>
      <c r="F26" s="4">
        <v>45144</v>
      </c>
      <c r="H26">
        <v>110</v>
      </c>
      <c r="I26" s="6">
        <v>0.903</v>
      </c>
      <c r="J26" s="13">
        <f t="shared" si="1"/>
        <v>121.81616832779623</v>
      </c>
      <c r="K26" t="s">
        <v>167</v>
      </c>
      <c r="L26" t="s">
        <v>285</v>
      </c>
      <c r="M26" t="s">
        <v>166</v>
      </c>
      <c r="N26" s="31"/>
      <c r="O26" s="31"/>
      <c r="P26" s="57"/>
    </row>
    <row r="27" spans="1:16" ht="15">
      <c r="A27" t="s">
        <v>47</v>
      </c>
      <c r="B27" t="s">
        <v>327</v>
      </c>
      <c r="C27" t="s">
        <v>69</v>
      </c>
      <c r="D27" t="s">
        <v>299</v>
      </c>
      <c r="E27" t="s">
        <v>326</v>
      </c>
      <c r="F27" s="4">
        <v>45144</v>
      </c>
      <c r="H27">
        <v>118</v>
      </c>
      <c r="I27" s="6">
        <v>1.03</v>
      </c>
      <c r="J27" s="13">
        <f t="shared" si="1"/>
        <v>114.5631067961165</v>
      </c>
      <c r="K27" t="s">
        <v>167</v>
      </c>
      <c r="L27" t="s">
        <v>285</v>
      </c>
      <c r="M27" t="s">
        <v>166</v>
      </c>
      <c r="N27" s="31"/>
      <c r="O27" s="31"/>
      <c r="P27" s="57"/>
    </row>
    <row r="28" spans="1:21" ht="15">
      <c r="A28" t="s">
        <v>47</v>
      </c>
      <c r="B28" t="s">
        <v>328</v>
      </c>
      <c r="C28" t="s">
        <v>74</v>
      </c>
      <c r="D28" t="s">
        <v>75</v>
      </c>
      <c r="E28" t="s">
        <v>76</v>
      </c>
      <c r="F28" s="4">
        <v>23965</v>
      </c>
      <c r="G28">
        <v>1</v>
      </c>
      <c r="H28">
        <v>100</v>
      </c>
      <c r="I28" s="6">
        <v>0.94</v>
      </c>
      <c r="J28" s="13">
        <f t="shared" si="1"/>
        <v>106.38297872340426</v>
      </c>
      <c r="K28" t="s">
        <v>61</v>
      </c>
      <c r="L28" t="s">
        <v>72</v>
      </c>
      <c r="M28" t="s">
        <v>60</v>
      </c>
      <c r="N28" s="31"/>
      <c r="O28" s="31"/>
      <c r="P28" s="57"/>
      <c r="U28" s="31"/>
    </row>
    <row r="29" spans="1:21" ht="15">
      <c r="A29" t="s">
        <v>47</v>
      </c>
      <c r="B29" t="s">
        <v>329</v>
      </c>
      <c r="C29" t="s">
        <v>74</v>
      </c>
      <c r="D29" t="s">
        <v>75</v>
      </c>
      <c r="E29" t="s">
        <v>76</v>
      </c>
      <c r="F29" s="4">
        <v>23965</v>
      </c>
      <c r="G29">
        <v>1</v>
      </c>
      <c r="H29">
        <v>113</v>
      </c>
      <c r="I29" s="6">
        <v>0.95</v>
      </c>
      <c r="J29" s="13">
        <f t="shared" si="1"/>
        <v>118.94736842105263</v>
      </c>
      <c r="K29" t="s">
        <v>61</v>
      </c>
      <c r="L29" t="s">
        <v>72</v>
      </c>
      <c r="M29" t="s">
        <v>60</v>
      </c>
      <c r="N29" s="31"/>
      <c r="O29" s="31"/>
      <c r="P29" s="57"/>
      <c r="U29" s="31"/>
    </row>
    <row r="30" spans="1:21" ht="15">
      <c r="A30" t="s">
        <v>47</v>
      </c>
      <c r="B30" t="s">
        <v>330</v>
      </c>
      <c r="C30" t="s">
        <v>74</v>
      </c>
      <c r="D30" t="s">
        <v>75</v>
      </c>
      <c r="E30" t="s">
        <v>76</v>
      </c>
      <c r="F30" s="4">
        <v>23965</v>
      </c>
      <c r="G30">
        <v>1</v>
      </c>
      <c r="H30">
        <v>115</v>
      </c>
      <c r="I30" s="6">
        <v>0.97</v>
      </c>
      <c r="J30" s="13">
        <f t="shared" si="1"/>
        <v>118.55670103092784</v>
      </c>
      <c r="K30" t="s">
        <v>61</v>
      </c>
      <c r="L30" t="s">
        <v>72</v>
      </c>
      <c r="M30" t="s">
        <v>60</v>
      </c>
      <c r="N30" s="31"/>
      <c r="O30" s="31"/>
      <c r="P30" s="57"/>
      <c r="U30" s="31"/>
    </row>
    <row r="31" spans="1:21" ht="15">
      <c r="A31" t="s">
        <v>47</v>
      </c>
      <c r="B31" t="s">
        <v>331</v>
      </c>
      <c r="C31" t="s">
        <v>332</v>
      </c>
      <c r="D31" t="s">
        <v>333</v>
      </c>
      <c r="E31" t="s">
        <v>334</v>
      </c>
      <c r="F31" s="4">
        <v>23604</v>
      </c>
      <c r="G31">
        <v>1</v>
      </c>
      <c r="H31">
        <v>127</v>
      </c>
      <c r="I31" s="6">
        <v>1.04</v>
      </c>
      <c r="J31" s="13">
        <f t="shared" si="1"/>
        <v>122.11538461538461</v>
      </c>
      <c r="K31" t="s">
        <v>61</v>
      </c>
      <c r="L31" t="s">
        <v>62</v>
      </c>
      <c r="M31" t="s">
        <v>60</v>
      </c>
      <c r="N31" s="31"/>
      <c r="O31" s="31"/>
      <c r="P31" s="57"/>
      <c r="U31" s="31"/>
    </row>
    <row r="32" spans="1:23" s="31" customFormat="1" ht="15">
      <c r="A32" s="31" t="s">
        <v>47</v>
      </c>
      <c r="B32" s="31" t="s">
        <v>202</v>
      </c>
      <c r="C32" s="31" t="s">
        <v>90</v>
      </c>
      <c r="D32" s="31" t="s">
        <v>93</v>
      </c>
      <c r="E32" s="31" t="s">
        <v>300</v>
      </c>
      <c r="F32" s="38">
        <v>34962</v>
      </c>
      <c r="H32" s="39">
        <v>113</v>
      </c>
      <c r="I32" s="33"/>
      <c r="J32" s="37">
        <v>118.68131868131867</v>
      </c>
      <c r="K32" s="31" t="s">
        <v>193</v>
      </c>
      <c r="L32" s="31" t="s">
        <v>412</v>
      </c>
      <c r="M32" s="31" t="s">
        <v>400</v>
      </c>
      <c r="N32">
        <v>0.975</v>
      </c>
      <c r="O32">
        <v>1.875</v>
      </c>
      <c r="P32" s="55">
        <f>N32/O32</f>
        <v>0.52</v>
      </c>
      <c r="Q32" s="49">
        <v>108</v>
      </c>
      <c r="R32" s="49">
        <v>113</v>
      </c>
      <c r="S32" s="49">
        <v>0.91</v>
      </c>
      <c r="T32" s="13">
        <f>Q32/S32</f>
        <v>118.68131868131867</v>
      </c>
      <c r="U32"/>
      <c r="V32" s="35">
        <f>S32*R32/Q32</f>
        <v>0.9521296296296297</v>
      </c>
      <c r="W32"/>
    </row>
    <row r="33" spans="1:23" s="31" customFormat="1" ht="15">
      <c r="A33" s="31" t="s">
        <v>47</v>
      </c>
      <c r="B33" s="31" t="s">
        <v>204</v>
      </c>
      <c r="C33" s="31" t="s">
        <v>90</v>
      </c>
      <c r="D33" s="31" t="s">
        <v>93</v>
      </c>
      <c r="E33" s="31" t="s">
        <v>300</v>
      </c>
      <c r="F33" s="38">
        <v>34962</v>
      </c>
      <c r="H33" s="39">
        <v>117</v>
      </c>
      <c r="I33" s="33"/>
      <c r="J33" s="37">
        <v>117.02127659574468</v>
      </c>
      <c r="K33" s="31" t="s">
        <v>193</v>
      </c>
      <c r="L33" s="31" t="s">
        <v>412</v>
      </c>
      <c r="M33" s="31" t="s">
        <v>400</v>
      </c>
      <c r="N33">
        <v>1.025</v>
      </c>
      <c r="O33">
        <v>1.9375</v>
      </c>
      <c r="P33" s="55">
        <f>N33/O33</f>
        <v>0.529032258064516</v>
      </c>
      <c r="Q33" s="49">
        <v>110</v>
      </c>
      <c r="R33" s="49">
        <v>117</v>
      </c>
      <c r="S33" s="49">
        <v>0.94</v>
      </c>
      <c r="T33" s="13">
        <f aca="true" t="shared" si="2" ref="T33:T55">Q33/S33</f>
        <v>117.02127659574468</v>
      </c>
      <c r="U33"/>
      <c r="V33" s="35">
        <f aca="true" t="shared" si="3" ref="V33:V46">S33*R33/Q33</f>
        <v>0.9998181818181817</v>
      </c>
      <c r="W33"/>
    </row>
    <row r="34" spans="1:23" s="31" customFormat="1" ht="15">
      <c r="A34" s="31" t="s">
        <v>47</v>
      </c>
      <c r="B34" s="31" t="s">
        <v>195</v>
      </c>
      <c r="C34" s="31" t="s">
        <v>90</v>
      </c>
      <c r="D34" s="31" t="s">
        <v>93</v>
      </c>
      <c r="E34" s="31" t="s">
        <v>300</v>
      </c>
      <c r="F34" s="38">
        <v>34962</v>
      </c>
      <c r="H34" s="39">
        <v>100</v>
      </c>
      <c r="I34" s="33"/>
      <c r="J34" s="37">
        <v>107.95454545454545</v>
      </c>
      <c r="K34" s="31" t="s">
        <v>193</v>
      </c>
      <c r="L34" s="31" t="s">
        <v>412</v>
      </c>
      <c r="M34" s="31" t="s">
        <v>400</v>
      </c>
      <c r="N34">
        <v>1.025</v>
      </c>
      <c r="O34">
        <v>1.925</v>
      </c>
      <c r="P34" s="55">
        <f>N34/O34</f>
        <v>0.5324675324675324</v>
      </c>
      <c r="Q34" s="49">
        <v>95</v>
      </c>
      <c r="R34" s="49">
        <v>100</v>
      </c>
      <c r="S34" s="49">
        <v>0.88</v>
      </c>
      <c r="T34" s="13">
        <f t="shared" si="2"/>
        <v>107.95454545454545</v>
      </c>
      <c r="U34"/>
      <c r="V34" s="35">
        <f t="shared" si="3"/>
        <v>0.9263157894736842</v>
      </c>
      <c r="W34"/>
    </row>
    <row r="35" spans="1:23" s="31" customFormat="1" ht="15">
      <c r="A35" s="31" t="s">
        <v>47</v>
      </c>
      <c r="B35" s="31" t="s">
        <v>205</v>
      </c>
      <c r="C35" s="31" t="s">
        <v>90</v>
      </c>
      <c r="D35" s="31" t="s">
        <v>93</v>
      </c>
      <c r="E35" s="31" t="s">
        <v>300</v>
      </c>
      <c r="F35" s="38">
        <v>34962</v>
      </c>
      <c r="H35" s="39">
        <v>117</v>
      </c>
      <c r="I35" s="33"/>
      <c r="J35" s="37">
        <v>110.20408163265306</v>
      </c>
      <c r="K35" s="31" t="s">
        <v>193</v>
      </c>
      <c r="L35" s="31" t="s">
        <v>412</v>
      </c>
      <c r="M35" s="31" t="s">
        <v>400</v>
      </c>
      <c r="N35">
        <v>1.05</v>
      </c>
      <c r="O35">
        <v>1.975</v>
      </c>
      <c r="P35" s="55">
        <f>N35/O35</f>
        <v>0.5316455696202531</v>
      </c>
      <c r="Q35" s="49">
        <v>108</v>
      </c>
      <c r="R35" s="49">
        <v>117</v>
      </c>
      <c r="S35" s="49">
        <v>0.98</v>
      </c>
      <c r="T35" s="13">
        <f t="shared" si="2"/>
        <v>110.20408163265306</v>
      </c>
      <c r="U35"/>
      <c r="V35" s="35">
        <f t="shared" si="3"/>
        <v>1.0616666666666665</v>
      </c>
      <c r="W35"/>
    </row>
    <row r="36" spans="1:23" s="31" customFormat="1" ht="15">
      <c r="A36" s="31" t="s">
        <v>47</v>
      </c>
      <c r="B36" s="31" t="s">
        <v>199</v>
      </c>
      <c r="C36" s="31" t="s">
        <v>90</v>
      </c>
      <c r="D36" s="31" t="s">
        <v>93</v>
      </c>
      <c r="E36" s="31" t="s">
        <v>300</v>
      </c>
      <c r="F36" s="38">
        <v>34962</v>
      </c>
      <c r="H36" s="39">
        <v>107</v>
      </c>
      <c r="I36" s="33"/>
      <c r="J36" s="37">
        <v>105.3763440860215</v>
      </c>
      <c r="K36" s="31" t="s">
        <v>193</v>
      </c>
      <c r="L36" s="31" t="s">
        <v>412</v>
      </c>
      <c r="M36" s="31" t="s">
        <v>400</v>
      </c>
      <c r="N36">
        <v>1.025</v>
      </c>
      <c r="O36">
        <v>1.925</v>
      </c>
      <c r="P36" s="55">
        <f>N36/O36</f>
        <v>0.5324675324675324</v>
      </c>
      <c r="Q36" s="49">
        <v>98</v>
      </c>
      <c r="R36" s="49">
        <v>107</v>
      </c>
      <c r="S36" s="49">
        <v>0.93</v>
      </c>
      <c r="T36" s="13">
        <f t="shared" si="2"/>
        <v>105.3763440860215</v>
      </c>
      <c r="U36"/>
      <c r="V36" s="35">
        <f t="shared" si="3"/>
        <v>1.0154081632653063</v>
      </c>
      <c r="W36"/>
    </row>
    <row r="37" spans="1:23" s="31" customFormat="1" ht="15">
      <c r="A37" s="31" t="s">
        <v>47</v>
      </c>
      <c r="B37" s="31" t="s">
        <v>200</v>
      </c>
      <c r="C37" s="31" t="s">
        <v>90</v>
      </c>
      <c r="D37" s="31" t="s">
        <v>93</v>
      </c>
      <c r="E37" s="31" t="s">
        <v>300</v>
      </c>
      <c r="F37" s="38">
        <v>34962</v>
      </c>
      <c r="H37" s="39">
        <v>110</v>
      </c>
      <c r="I37" s="33"/>
      <c r="J37" s="37">
        <v>111.70212765957447</v>
      </c>
      <c r="K37" s="31" t="s">
        <v>193</v>
      </c>
      <c r="L37" s="31" t="s">
        <v>412</v>
      </c>
      <c r="M37" s="31" t="s">
        <v>400</v>
      </c>
      <c r="N37">
        <v>1.025</v>
      </c>
      <c r="O37"/>
      <c r="P37" s="55"/>
      <c r="Q37" s="49">
        <v>105</v>
      </c>
      <c r="R37" s="49">
        <v>110</v>
      </c>
      <c r="S37" s="49">
        <v>0.94</v>
      </c>
      <c r="T37" s="13">
        <f t="shared" si="2"/>
        <v>111.70212765957447</v>
      </c>
      <c r="U37"/>
      <c r="V37" s="35">
        <f t="shared" si="3"/>
        <v>0.9847619047619047</v>
      </c>
      <c r="W37"/>
    </row>
    <row r="38" spans="1:23" s="31" customFormat="1" ht="15">
      <c r="A38" s="31" t="s">
        <v>47</v>
      </c>
      <c r="B38" s="31" t="s">
        <v>196</v>
      </c>
      <c r="C38" s="31" t="s">
        <v>90</v>
      </c>
      <c r="D38" s="31" t="s">
        <v>96</v>
      </c>
      <c r="E38" s="31" t="s">
        <v>303</v>
      </c>
      <c r="F38" s="38">
        <v>35286</v>
      </c>
      <c r="H38" s="39">
        <v>102</v>
      </c>
      <c r="I38" s="33"/>
      <c r="J38" s="37">
        <v>109.30232558139535</v>
      </c>
      <c r="K38" s="31" t="s">
        <v>193</v>
      </c>
      <c r="L38" s="31" t="s">
        <v>412</v>
      </c>
      <c r="M38" s="31" t="s">
        <v>400</v>
      </c>
      <c r="N38">
        <v>0.9625</v>
      </c>
      <c r="O38">
        <v>1.875</v>
      </c>
      <c r="P38" s="55">
        <f aca="true" t="shared" si="4" ref="P38:P54">N38/O38</f>
        <v>0.5133333333333333</v>
      </c>
      <c r="Q38" s="49">
        <v>94</v>
      </c>
      <c r="R38" s="49">
        <v>102</v>
      </c>
      <c r="S38" s="49">
        <v>0.86</v>
      </c>
      <c r="T38" s="13">
        <f t="shared" si="2"/>
        <v>109.30232558139535</v>
      </c>
      <c r="U38"/>
      <c r="V38" s="35">
        <f t="shared" si="3"/>
        <v>0.9331914893617022</v>
      </c>
      <c r="W38"/>
    </row>
    <row r="39" spans="1:23" s="31" customFormat="1" ht="15">
      <c r="A39" s="31" t="s">
        <v>47</v>
      </c>
      <c r="B39" s="31" t="s">
        <v>203</v>
      </c>
      <c r="C39" s="31" t="s">
        <v>90</v>
      </c>
      <c r="D39" s="31" t="s">
        <v>94</v>
      </c>
      <c r="E39" s="31" t="s">
        <v>302</v>
      </c>
      <c r="F39" s="38">
        <v>36377</v>
      </c>
      <c r="H39" s="39">
        <v>116</v>
      </c>
      <c r="I39" s="33"/>
      <c r="J39" s="37">
        <v>114.8936170212766</v>
      </c>
      <c r="K39" s="31" t="s">
        <v>193</v>
      </c>
      <c r="L39" s="31" t="s">
        <v>412</v>
      </c>
      <c r="M39" s="31" t="s">
        <v>400</v>
      </c>
      <c r="N39">
        <v>1.025</v>
      </c>
      <c r="O39">
        <v>1.9125</v>
      </c>
      <c r="P39" s="55">
        <f t="shared" si="4"/>
        <v>0.5359477124183006</v>
      </c>
      <c r="Q39" s="49">
        <v>108</v>
      </c>
      <c r="R39" s="49">
        <v>116</v>
      </c>
      <c r="S39" s="49">
        <v>0.94</v>
      </c>
      <c r="T39" s="13">
        <f t="shared" si="2"/>
        <v>114.8936170212766</v>
      </c>
      <c r="U39"/>
      <c r="V39" s="35">
        <f t="shared" si="3"/>
        <v>1.0096296296296297</v>
      </c>
      <c r="W39"/>
    </row>
    <row r="40" spans="1:23" s="31" customFormat="1" ht="15">
      <c r="A40" s="31" t="s">
        <v>47</v>
      </c>
      <c r="B40" s="31" t="s">
        <v>206</v>
      </c>
      <c r="C40" s="31" t="s">
        <v>92</v>
      </c>
      <c r="D40" s="31" t="s">
        <v>95</v>
      </c>
      <c r="E40" s="31" t="s">
        <v>213</v>
      </c>
      <c r="F40" s="38">
        <v>40433</v>
      </c>
      <c r="H40" s="39">
        <v>122</v>
      </c>
      <c r="I40" s="33"/>
      <c r="J40" s="37">
        <v>117.27748691099477</v>
      </c>
      <c r="K40" s="31" t="s">
        <v>193</v>
      </c>
      <c r="L40" s="31" t="s">
        <v>412</v>
      </c>
      <c r="M40" s="31" t="s">
        <v>400</v>
      </c>
      <c r="N40" s="31">
        <v>1.0875</v>
      </c>
      <c r="O40" s="31">
        <v>2.0125</v>
      </c>
      <c r="P40" s="55">
        <f t="shared" si="4"/>
        <v>0.5403726708074533</v>
      </c>
      <c r="Q40" s="49">
        <v>112</v>
      </c>
      <c r="R40" s="49">
        <v>122</v>
      </c>
      <c r="S40" s="49">
        <v>0.955</v>
      </c>
      <c r="T40" s="13">
        <f t="shared" si="2"/>
        <v>117.27748691099477</v>
      </c>
      <c r="U40"/>
      <c r="V40" s="35">
        <f t="shared" si="3"/>
        <v>1.040267857142857</v>
      </c>
      <c r="W40"/>
    </row>
    <row r="41" spans="1:23" s="31" customFormat="1" ht="15">
      <c r="A41" s="31" t="s">
        <v>47</v>
      </c>
      <c r="B41" s="31" t="s">
        <v>211</v>
      </c>
      <c r="C41" s="31" t="s">
        <v>92</v>
      </c>
      <c r="D41" s="31" t="s">
        <v>97</v>
      </c>
      <c r="E41" s="31" t="s">
        <v>305</v>
      </c>
      <c r="F41" s="38">
        <v>36414</v>
      </c>
      <c r="H41" s="39">
        <v>130</v>
      </c>
      <c r="I41" s="33"/>
      <c r="J41" s="37">
        <v>116.90821256038649</v>
      </c>
      <c r="K41" s="31" t="s">
        <v>193</v>
      </c>
      <c r="L41" s="31" t="s">
        <v>412</v>
      </c>
      <c r="M41" s="31" t="s">
        <v>400</v>
      </c>
      <c r="N41" s="31">
        <v>1.125</v>
      </c>
      <c r="O41" s="31">
        <v>2.0375</v>
      </c>
      <c r="P41" s="55">
        <f t="shared" si="4"/>
        <v>0.5521472392638036</v>
      </c>
      <c r="Q41" s="49">
        <v>121</v>
      </c>
      <c r="R41" s="49">
        <v>130</v>
      </c>
      <c r="S41" s="49">
        <v>1.035</v>
      </c>
      <c r="T41" s="13">
        <f t="shared" si="2"/>
        <v>116.90821256038649</v>
      </c>
      <c r="U41"/>
      <c r="V41" s="35">
        <f t="shared" si="3"/>
        <v>1.1119834710743801</v>
      </c>
      <c r="W41"/>
    </row>
    <row r="42" spans="1:23" s="31" customFormat="1" ht="15">
      <c r="A42" s="31" t="s">
        <v>47</v>
      </c>
      <c r="B42" s="31" t="s">
        <v>201</v>
      </c>
      <c r="C42" s="31" t="s">
        <v>92</v>
      </c>
      <c r="D42" s="31" t="s">
        <v>97</v>
      </c>
      <c r="E42" s="31" t="s">
        <v>305</v>
      </c>
      <c r="F42" s="38">
        <v>36414</v>
      </c>
      <c r="H42" s="39">
        <v>110</v>
      </c>
      <c r="I42" s="33"/>
      <c r="J42" s="37">
        <v>124.71910112359551</v>
      </c>
      <c r="K42" s="31" t="s">
        <v>193</v>
      </c>
      <c r="L42" s="31" t="s">
        <v>412</v>
      </c>
      <c r="M42" s="31" t="s">
        <v>400</v>
      </c>
      <c r="N42">
        <v>1.025</v>
      </c>
      <c r="O42">
        <v>1.8375</v>
      </c>
      <c r="P42" s="55">
        <f t="shared" si="4"/>
        <v>0.5578231292517006</v>
      </c>
      <c r="Q42" s="49">
        <v>111</v>
      </c>
      <c r="R42" s="49">
        <v>110</v>
      </c>
      <c r="S42" s="49">
        <v>0.89</v>
      </c>
      <c r="T42" s="13">
        <f t="shared" si="2"/>
        <v>124.71910112359551</v>
      </c>
      <c r="U42"/>
      <c r="V42" s="35">
        <f t="shared" si="3"/>
        <v>0.8819819819819821</v>
      </c>
      <c r="W42"/>
    </row>
    <row r="43" spans="1:23" s="31" customFormat="1" ht="15">
      <c r="A43" s="31" t="s">
        <v>47</v>
      </c>
      <c r="B43" s="31" t="s">
        <v>210</v>
      </c>
      <c r="C43" s="31" t="s">
        <v>92</v>
      </c>
      <c r="D43" s="31" t="s">
        <v>97</v>
      </c>
      <c r="E43" s="31" t="s">
        <v>305</v>
      </c>
      <c r="F43" s="38">
        <v>36414</v>
      </c>
      <c r="H43" s="39">
        <v>125</v>
      </c>
      <c r="I43" s="33"/>
      <c r="J43" s="37">
        <v>123.65591397849462</v>
      </c>
      <c r="K43" s="31" t="s">
        <v>193</v>
      </c>
      <c r="L43" s="31" t="s">
        <v>412</v>
      </c>
      <c r="M43" s="31" t="s">
        <v>400</v>
      </c>
      <c r="N43">
        <v>1.0375</v>
      </c>
      <c r="O43">
        <v>1.9125</v>
      </c>
      <c r="P43" s="55">
        <f t="shared" si="4"/>
        <v>0.542483660130719</v>
      </c>
      <c r="Q43" s="49">
        <v>115</v>
      </c>
      <c r="R43" s="49">
        <v>125</v>
      </c>
      <c r="S43" s="49">
        <v>0.93</v>
      </c>
      <c r="T43" s="13">
        <f t="shared" si="2"/>
        <v>123.65591397849462</v>
      </c>
      <c r="U43"/>
      <c r="V43" s="35">
        <f t="shared" si="3"/>
        <v>1.0108695652173914</v>
      </c>
      <c r="W43"/>
    </row>
    <row r="44" spans="1:23" s="31" customFormat="1" ht="15">
      <c r="A44" s="31" t="s">
        <v>47</v>
      </c>
      <c r="B44" s="31" t="s">
        <v>209</v>
      </c>
      <c r="C44" s="31" t="s">
        <v>92</v>
      </c>
      <c r="D44" s="31" t="s">
        <v>97</v>
      </c>
      <c r="E44" s="31" t="s">
        <v>305</v>
      </c>
      <c r="F44" s="38">
        <v>36414</v>
      </c>
      <c r="H44" s="39">
        <v>124</v>
      </c>
      <c r="I44" s="33"/>
      <c r="J44" s="37">
        <v>123.65591397849462</v>
      </c>
      <c r="K44" s="31" t="s">
        <v>193</v>
      </c>
      <c r="L44" s="31" t="s">
        <v>412</v>
      </c>
      <c r="M44" s="31" t="s">
        <v>400</v>
      </c>
      <c r="N44">
        <v>1.025</v>
      </c>
      <c r="O44">
        <v>1.9</v>
      </c>
      <c r="P44" s="55">
        <f t="shared" si="4"/>
        <v>0.5394736842105263</v>
      </c>
      <c r="Q44" s="49">
        <v>115</v>
      </c>
      <c r="R44" s="49">
        <v>124</v>
      </c>
      <c r="S44" s="49">
        <v>0.93</v>
      </c>
      <c r="T44" s="13">
        <f t="shared" si="2"/>
        <v>123.65591397849462</v>
      </c>
      <c r="U44"/>
      <c r="V44" s="35">
        <f t="shared" si="3"/>
        <v>1.0027826086956522</v>
      </c>
      <c r="W44"/>
    </row>
    <row r="45" spans="1:23" s="31" customFormat="1" ht="15">
      <c r="A45" s="31" t="s">
        <v>47</v>
      </c>
      <c r="B45" s="31" t="s">
        <v>207</v>
      </c>
      <c r="C45" s="31" t="s">
        <v>92</v>
      </c>
      <c r="D45" s="31" t="s">
        <v>97</v>
      </c>
      <c r="E45" s="31" t="s">
        <v>305</v>
      </c>
      <c r="F45" s="38">
        <v>36414</v>
      </c>
      <c r="H45" s="39">
        <v>122</v>
      </c>
      <c r="I45" s="33"/>
      <c r="J45" s="37">
        <v>117.70833333333334</v>
      </c>
      <c r="K45" s="31" t="s">
        <v>193</v>
      </c>
      <c r="L45" s="31" t="s">
        <v>412</v>
      </c>
      <c r="M45" s="31" t="s">
        <v>400</v>
      </c>
      <c r="N45" s="31">
        <v>1.0625</v>
      </c>
      <c r="O45" s="31">
        <v>1.9125</v>
      </c>
      <c r="P45" s="55">
        <f t="shared" si="4"/>
        <v>0.5555555555555556</v>
      </c>
      <c r="Q45" s="49">
        <v>113</v>
      </c>
      <c r="R45" s="49">
        <v>122</v>
      </c>
      <c r="S45" s="49">
        <v>0.96</v>
      </c>
      <c r="T45" s="13">
        <f t="shared" si="2"/>
        <v>117.70833333333334</v>
      </c>
      <c r="U45"/>
      <c r="V45" s="35">
        <f t="shared" si="3"/>
        <v>1.0364601769911503</v>
      </c>
      <c r="W45"/>
    </row>
    <row r="46" spans="1:23" s="31" customFormat="1" ht="15">
      <c r="A46" s="31" t="s">
        <v>47</v>
      </c>
      <c r="B46" s="31" t="s">
        <v>208</v>
      </c>
      <c r="C46" s="31" t="s">
        <v>92</v>
      </c>
      <c r="D46" s="31" t="s">
        <v>98</v>
      </c>
      <c r="E46" s="31" t="s">
        <v>306</v>
      </c>
      <c r="F46" s="38">
        <v>36414</v>
      </c>
      <c r="H46" s="39">
        <v>123</v>
      </c>
      <c r="I46" s="33"/>
      <c r="J46" s="37">
        <v>126.66666666666666</v>
      </c>
      <c r="K46" s="31" t="s">
        <v>193</v>
      </c>
      <c r="L46" s="31" t="s">
        <v>412</v>
      </c>
      <c r="M46" s="31" t="s">
        <v>400</v>
      </c>
      <c r="N46">
        <v>1.025</v>
      </c>
      <c r="O46">
        <v>1.8875</v>
      </c>
      <c r="P46" s="55">
        <f t="shared" si="4"/>
        <v>0.543046357615894</v>
      </c>
      <c r="Q46" s="49">
        <v>114</v>
      </c>
      <c r="R46" s="49">
        <v>123</v>
      </c>
      <c r="S46" s="49">
        <v>0.9</v>
      </c>
      <c r="T46" s="13">
        <f t="shared" si="2"/>
        <v>126.66666666666666</v>
      </c>
      <c r="U46"/>
      <c r="V46" s="35">
        <f t="shared" si="3"/>
        <v>0.9710526315789474</v>
      </c>
      <c r="W46"/>
    </row>
    <row r="47" spans="1:23" s="31" customFormat="1" ht="15">
      <c r="A47" s="31" t="s">
        <v>47</v>
      </c>
      <c r="B47" s="31" t="s">
        <v>198</v>
      </c>
      <c r="C47" s="31" t="s">
        <v>91</v>
      </c>
      <c r="D47" s="31" t="s">
        <v>99</v>
      </c>
      <c r="E47" s="31" t="s">
        <v>304</v>
      </c>
      <c r="F47" s="38">
        <v>40776</v>
      </c>
      <c r="H47" s="39">
        <v>104</v>
      </c>
      <c r="I47" s="33"/>
      <c r="J47" s="37">
        <v>114.28571428571429</v>
      </c>
      <c r="K47" s="31" t="s">
        <v>193</v>
      </c>
      <c r="L47" s="31" t="s">
        <v>412</v>
      </c>
      <c r="M47" s="31" t="s">
        <v>400</v>
      </c>
      <c r="N47">
        <v>0.9375</v>
      </c>
      <c r="O47">
        <v>1.725</v>
      </c>
      <c r="P47" s="55">
        <f t="shared" si="4"/>
        <v>0.5434782608695652</v>
      </c>
      <c r="Q47" s="49">
        <v>96</v>
      </c>
      <c r="R47" s="49">
        <v>104</v>
      </c>
      <c r="S47" s="49">
        <v>0.84</v>
      </c>
      <c r="T47" s="13">
        <f t="shared" si="2"/>
        <v>114.28571428571429</v>
      </c>
      <c r="U47"/>
      <c r="V47" s="35">
        <f>S47*R47/Q47</f>
        <v>0.91</v>
      </c>
      <c r="W47"/>
    </row>
    <row r="48" spans="1:23" s="31" customFormat="1" ht="15">
      <c r="A48" s="31" t="s">
        <v>47</v>
      </c>
      <c r="B48" s="31" t="s">
        <v>197</v>
      </c>
      <c r="C48" s="31" t="s">
        <v>90</v>
      </c>
      <c r="D48" s="31" t="s">
        <v>94</v>
      </c>
      <c r="E48" s="31" t="s">
        <v>302</v>
      </c>
      <c r="F48" s="38">
        <v>35664</v>
      </c>
      <c r="H48" s="39">
        <v>102</v>
      </c>
      <c r="I48" s="33"/>
      <c r="J48" s="37">
        <v>105.49450549450549</v>
      </c>
      <c r="K48" s="31" t="s">
        <v>193</v>
      </c>
      <c r="L48" s="31" t="s">
        <v>412</v>
      </c>
      <c r="M48" s="31" t="s">
        <v>400</v>
      </c>
      <c r="N48">
        <v>0.975</v>
      </c>
      <c r="O48">
        <v>1.8125</v>
      </c>
      <c r="P48" s="55">
        <f t="shared" si="4"/>
        <v>0.5379310344827586</v>
      </c>
      <c r="Q48" s="49">
        <v>100</v>
      </c>
      <c r="R48" s="49">
        <v>102</v>
      </c>
      <c r="S48" s="49">
        <v>0.91</v>
      </c>
      <c r="T48" s="13">
        <f t="shared" si="2"/>
        <v>109.89010989010988</v>
      </c>
      <c r="U48"/>
      <c r="V48" s="35">
        <f aca="true" t="shared" si="5" ref="V48:V55">S48*R48/Q48</f>
        <v>0.9282</v>
      </c>
      <c r="W48"/>
    </row>
    <row r="49" spans="1:23" s="31" customFormat="1" ht="15">
      <c r="A49" s="31" t="s">
        <v>47</v>
      </c>
      <c r="B49" s="31" t="s">
        <v>197</v>
      </c>
      <c r="C49" s="31" t="s">
        <v>90</v>
      </c>
      <c r="D49" s="31" t="s">
        <v>96</v>
      </c>
      <c r="E49" s="31" t="s">
        <v>303</v>
      </c>
      <c r="F49" s="38">
        <v>35286</v>
      </c>
      <c r="H49" s="39">
        <v>107</v>
      </c>
      <c r="I49" s="33"/>
      <c r="J49" s="37">
        <v>103.82513661202185</v>
      </c>
      <c r="K49" s="31" t="s">
        <v>193</v>
      </c>
      <c r="L49" s="31" t="s">
        <v>412</v>
      </c>
      <c r="M49" s="31" t="s">
        <v>400</v>
      </c>
      <c r="N49">
        <v>1.0125</v>
      </c>
      <c r="O49">
        <v>1.85</v>
      </c>
      <c r="P49" s="55">
        <f t="shared" si="4"/>
        <v>0.5472972972972973</v>
      </c>
      <c r="Q49" s="49">
        <v>95</v>
      </c>
      <c r="R49" s="49">
        <v>107</v>
      </c>
      <c r="S49" s="49">
        <v>0.91</v>
      </c>
      <c r="T49" s="13">
        <f t="shared" si="2"/>
        <v>104.3956043956044</v>
      </c>
      <c r="U49"/>
      <c r="V49" s="35">
        <f t="shared" si="5"/>
        <v>1.0249473684210526</v>
      </c>
      <c r="W49"/>
    </row>
    <row r="50" spans="1:23" s="31" customFormat="1" ht="15">
      <c r="A50" s="31" t="s">
        <v>47</v>
      </c>
      <c r="B50" s="31" t="s">
        <v>197</v>
      </c>
      <c r="C50" s="31" t="s">
        <v>90</v>
      </c>
      <c r="D50" s="31" t="s">
        <v>94</v>
      </c>
      <c r="E50" s="31" t="s">
        <v>302</v>
      </c>
      <c r="F50" s="38">
        <v>35664</v>
      </c>
      <c r="H50" s="39">
        <v>107</v>
      </c>
      <c r="I50" s="33"/>
      <c r="J50" s="37">
        <v>109.89010989010988</v>
      </c>
      <c r="K50" s="31" t="s">
        <v>193</v>
      </c>
      <c r="L50" s="31" t="s">
        <v>412</v>
      </c>
      <c r="M50" s="31" t="s">
        <v>400</v>
      </c>
      <c r="N50">
        <v>1</v>
      </c>
      <c r="O50">
        <v>1.8375</v>
      </c>
      <c r="P50" s="55">
        <f t="shared" si="4"/>
        <v>0.54421768707483</v>
      </c>
      <c r="Q50" s="49">
        <v>96</v>
      </c>
      <c r="R50" s="49">
        <v>107</v>
      </c>
      <c r="S50" s="49">
        <v>0.915</v>
      </c>
      <c r="T50" s="13">
        <f t="shared" si="2"/>
        <v>104.91803278688525</v>
      </c>
      <c r="U50"/>
      <c r="V50" s="35">
        <f t="shared" si="5"/>
        <v>1.01984375</v>
      </c>
      <c r="W50"/>
    </row>
    <row r="51" spans="1:23" s="31" customFormat="1" ht="15">
      <c r="A51" s="31" t="s">
        <v>47</v>
      </c>
      <c r="B51" s="31" t="s">
        <v>197</v>
      </c>
      <c r="C51" s="31" t="s">
        <v>90</v>
      </c>
      <c r="D51" s="31" t="s">
        <v>93</v>
      </c>
      <c r="E51" s="31" t="s">
        <v>212</v>
      </c>
      <c r="F51" s="38">
        <v>32403</v>
      </c>
      <c r="H51" s="39">
        <v>108</v>
      </c>
      <c r="I51" s="33"/>
      <c r="J51" s="37">
        <v>117.39130434782608</v>
      </c>
      <c r="K51" s="31" t="s">
        <v>193</v>
      </c>
      <c r="L51" s="31" t="s">
        <v>412</v>
      </c>
      <c r="M51" s="31" t="s">
        <v>400</v>
      </c>
      <c r="N51">
        <v>1.025</v>
      </c>
      <c r="O51">
        <v>1.8375</v>
      </c>
      <c r="P51" s="55">
        <f t="shared" si="4"/>
        <v>0.5578231292517006</v>
      </c>
      <c r="Q51" s="49">
        <v>112</v>
      </c>
      <c r="R51" s="49">
        <v>108</v>
      </c>
      <c r="S51" s="49">
        <v>0.92</v>
      </c>
      <c r="T51" s="13">
        <f t="shared" si="2"/>
        <v>121.73913043478261</v>
      </c>
      <c r="U51"/>
      <c r="V51" s="35">
        <f t="shared" si="5"/>
        <v>0.8871428571428571</v>
      </c>
      <c r="W51"/>
    </row>
    <row r="52" spans="1:23" s="31" customFormat="1" ht="15">
      <c r="A52" s="31" t="s">
        <v>47</v>
      </c>
      <c r="B52" s="31" t="s">
        <v>197</v>
      </c>
      <c r="C52" s="31" t="s">
        <v>90</v>
      </c>
      <c r="D52" s="31" t="s">
        <v>94</v>
      </c>
      <c r="E52" s="31" t="s">
        <v>301</v>
      </c>
      <c r="F52" s="38">
        <v>35663</v>
      </c>
      <c r="H52" s="39">
        <v>112</v>
      </c>
      <c r="I52" s="33"/>
      <c r="J52" s="37">
        <v>107.5268817204301</v>
      </c>
      <c r="K52" s="31" t="s">
        <v>193</v>
      </c>
      <c r="L52" s="31" t="s">
        <v>412</v>
      </c>
      <c r="M52" s="31" t="s">
        <v>400</v>
      </c>
      <c r="N52" s="31">
        <v>1.05</v>
      </c>
      <c r="O52" s="31">
        <v>1.95</v>
      </c>
      <c r="P52" s="55">
        <f t="shared" si="4"/>
        <v>0.5384615384615385</v>
      </c>
      <c r="Q52" s="49">
        <v>114</v>
      </c>
      <c r="R52" s="49">
        <v>112</v>
      </c>
      <c r="S52" s="49">
        <v>0.93</v>
      </c>
      <c r="T52" s="13">
        <f t="shared" si="2"/>
        <v>122.58064516129032</v>
      </c>
      <c r="U52"/>
      <c r="V52" s="35">
        <f t="shared" si="5"/>
        <v>0.9136842105263159</v>
      </c>
      <c r="W52"/>
    </row>
    <row r="53" spans="1:23" s="31" customFormat="1" ht="15">
      <c r="A53" s="31" t="s">
        <v>47</v>
      </c>
      <c r="B53" s="31" t="s">
        <v>197</v>
      </c>
      <c r="C53" s="31" t="s">
        <v>90</v>
      </c>
      <c r="D53" s="31" t="s">
        <v>93</v>
      </c>
      <c r="E53" s="31" t="s">
        <v>212</v>
      </c>
      <c r="F53" s="38">
        <v>32403</v>
      </c>
      <c r="H53" s="39">
        <v>115</v>
      </c>
      <c r="I53" s="33"/>
      <c r="J53" s="37">
        <v>116.66666666666667</v>
      </c>
      <c r="K53" s="31" t="s">
        <v>193</v>
      </c>
      <c r="L53" s="31" t="s">
        <v>412</v>
      </c>
      <c r="M53" s="31" t="s">
        <v>400</v>
      </c>
      <c r="N53">
        <v>1.025</v>
      </c>
      <c r="O53">
        <v>1.8125</v>
      </c>
      <c r="P53" s="55">
        <f t="shared" si="4"/>
        <v>0.5655172413793103</v>
      </c>
      <c r="Q53" s="49">
        <v>108</v>
      </c>
      <c r="R53" s="49">
        <v>115</v>
      </c>
      <c r="S53" s="49">
        <v>0.96</v>
      </c>
      <c r="T53" s="13">
        <f t="shared" si="2"/>
        <v>112.5</v>
      </c>
      <c r="U53"/>
      <c r="V53" s="35">
        <f t="shared" si="5"/>
        <v>1.0222222222222221</v>
      </c>
      <c r="W53"/>
    </row>
    <row r="54" spans="1:23" s="31" customFormat="1" ht="15">
      <c r="A54" s="31" t="s">
        <v>47</v>
      </c>
      <c r="B54" s="31" t="s">
        <v>197</v>
      </c>
      <c r="C54" s="31" t="s">
        <v>90</v>
      </c>
      <c r="D54" s="31" t="s">
        <v>94</v>
      </c>
      <c r="E54" s="31" t="s">
        <v>301</v>
      </c>
      <c r="F54" s="38">
        <v>35663</v>
      </c>
      <c r="H54" s="39">
        <v>122</v>
      </c>
      <c r="I54" s="33"/>
      <c r="J54" s="37">
        <v>123.91304347826086</v>
      </c>
      <c r="K54" s="31" t="s">
        <v>193</v>
      </c>
      <c r="L54" s="31" t="s">
        <v>412</v>
      </c>
      <c r="M54" s="31" t="s">
        <v>400</v>
      </c>
      <c r="N54">
        <v>1.0125</v>
      </c>
      <c r="O54">
        <v>1.8875</v>
      </c>
      <c r="P54" s="55">
        <f t="shared" si="4"/>
        <v>0.5364238410596026</v>
      </c>
      <c r="Q54" s="49">
        <v>100</v>
      </c>
      <c r="R54" s="49">
        <v>122</v>
      </c>
      <c r="S54" s="49">
        <v>0.92</v>
      </c>
      <c r="T54" s="13">
        <f t="shared" si="2"/>
        <v>108.69565217391303</v>
      </c>
      <c r="U54"/>
      <c r="V54" s="35">
        <f t="shared" si="5"/>
        <v>1.1224</v>
      </c>
      <c r="W54"/>
    </row>
    <row r="55" spans="1:23" s="31" customFormat="1" ht="15.75">
      <c r="A55" s="31" t="s">
        <v>47</v>
      </c>
      <c r="B55" s="40" t="s">
        <v>100</v>
      </c>
      <c r="C55" s="31" t="s">
        <v>101</v>
      </c>
      <c r="D55" s="31" t="s">
        <v>102</v>
      </c>
      <c r="E55" s="31" t="s">
        <v>103</v>
      </c>
      <c r="F55" s="38">
        <v>39311</v>
      </c>
      <c r="H55" s="39">
        <v>115</v>
      </c>
      <c r="I55" s="33"/>
      <c r="J55" s="37">
        <v>121</v>
      </c>
      <c r="K55" s="31" t="s">
        <v>104</v>
      </c>
      <c r="L55" s="31" t="s">
        <v>412</v>
      </c>
      <c r="M55" s="31" t="s">
        <v>400</v>
      </c>
      <c r="P55" s="57"/>
      <c r="Q55" s="59">
        <v>108</v>
      </c>
      <c r="R55" s="59">
        <v>115</v>
      </c>
      <c r="S55" s="59">
        <v>0.89</v>
      </c>
      <c r="T55" s="60">
        <f t="shared" si="2"/>
        <v>121.34831460674157</v>
      </c>
      <c r="U55" s="61"/>
      <c r="V55" s="62">
        <f t="shared" si="5"/>
        <v>0.9476851851851853</v>
      </c>
      <c r="W55"/>
    </row>
    <row r="56" spans="3:22" ht="15">
      <c r="C56" s="1"/>
      <c r="E56" s="1"/>
      <c r="G56" s="63" t="s">
        <v>407</v>
      </c>
      <c r="H56" s="7">
        <f>AVERAGE(H5:H55)</f>
        <v>116.82</v>
      </c>
      <c r="I56" s="7">
        <f>AVERAGE(I5:I55)</f>
        <v>1.00012</v>
      </c>
      <c r="J56" s="7">
        <f>AVERAGE(J5:J55)</f>
        <v>117.38452463631707</v>
      </c>
      <c r="K56" s="1"/>
      <c r="L56" s="1"/>
      <c r="N56" s="31"/>
      <c r="O56" s="31"/>
      <c r="P56" s="57"/>
      <c r="S56" s="39" t="s">
        <v>38</v>
      </c>
      <c r="T56" s="13">
        <f>AVERAGE(T32:T55)</f>
        <v>115.2533528749807</v>
      </c>
      <c r="U56" s="3"/>
      <c r="V56" s="3">
        <f>AVERAGE(V32:V55)</f>
        <v>0.9881018891994459</v>
      </c>
    </row>
    <row r="57" spans="3:22" ht="15">
      <c r="C57" s="1"/>
      <c r="D57" s="24"/>
      <c r="E57" s="27"/>
      <c r="G57" s="63" t="s">
        <v>408</v>
      </c>
      <c r="H57" s="8">
        <f>COUNT(H5:H55)</f>
        <v>50</v>
      </c>
      <c r="I57" s="9"/>
      <c r="J57" s="8"/>
      <c r="K57" s="1"/>
      <c r="L57" s="1"/>
      <c r="N57" s="31"/>
      <c r="O57" s="31"/>
      <c r="P57" s="57"/>
      <c r="V57" s="35"/>
    </row>
    <row r="58" spans="3:22" ht="15">
      <c r="C58" s="1"/>
      <c r="G58" s="63" t="s">
        <v>409</v>
      </c>
      <c r="H58" s="8">
        <f>MIN(H5:H55)</f>
        <v>100</v>
      </c>
      <c r="I58" s="9"/>
      <c r="J58" s="8"/>
      <c r="K58" s="1"/>
      <c r="L58" s="1"/>
      <c r="N58" s="31"/>
      <c r="O58" s="31"/>
      <c r="P58" s="57"/>
      <c r="V58" s="35"/>
    </row>
    <row r="59" spans="3:22" ht="15">
      <c r="C59" s="1"/>
      <c r="D59" s="1"/>
      <c r="E59" s="27"/>
      <c r="G59" s="63" t="s">
        <v>419</v>
      </c>
      <c r="H59" s="63">
        <v>110</v>
      </c>
      <c r="I59" s="9"/>
      <c r="J59" s="8"/>
      <c r="K59" s="1"/>
      <c r="L59" s="1"/>
      <c r="N59" s="31"/>
      <c r="O59" s="31"/>
      <c r="P59" s="57"/>
      <c r="V59" s="35"/>
    </row>
    <row r="60" spans="3:22" ht="15">
      <c r="C60" s="1"/>
      <c r="D60" s="1"/>
      <c r="E60" s="27"/>
      <c r="G60" s="63" t="s">
        <v>418</v>
      </c>
      <c r="H60" s="64">
        <v>117</v>
      </c>
      <c r="I60" s="9"/>
      <c r="J60" s="8"/>
      <c r="K60" s="1"/>
      <c r="L60" s="1"/>
      <c r="N60" s="31"/>
      <c r="O60" s="31"/>
      <c r="P60" s="57"/>
      <c r="V60" s="35"/>
    </row>
    <row r="61" spans="3:22" ht="15">
      <c r="C61" s="1"/>
      <c r="D61" s="1"/>
      <c r="E61" s="27"/>
      <c r="G61" s="63" t="s">
        <v>420</v>
      </c>
      <c r="H61" s="63">
        <v>122</v>
      </c>
      <c r="I61" s="9"/>
      <c r="J61" s="8"/>
      <c r="K61" s="1"/>
      <c r="L61" s="1"/>
      <c r="N61" s="31"/>
      <c r="O61" s="31"/>
      <c r="P61" s="57"/>
      <c r="V61" s="35"/>
    </row>
    <row r="62" spans="3:22" ht="15">
      <c r="C62" s="1"/>
      <c r="G62" s="63" t="s">
        <v>404</v>
      </c>
      <c r="H62" s="9">
        <f>MAX(H5:H55)</f>
        <v>135</v>
      </c>
      <c r="I62" s="9"/>
      <c r="J62" s="8"/>
      <c r="K62" s="1"/>
      <c r="L62" s="1"/>
      <c r="N62" s="31"/>
      <c r="O62" s="31"/>
      <c r="P62" s="57"/>
      <c r="V62" s="35"/>
    </row>
    <row r="63" spans="3:22" ht="15">
      <c r="C63" s="1"/>
      <c r="G63" s="63" t="s">
        <v>405</v>
      </c>
      <c r="H63" s="7">
        <f>STDEV(H5:H55)</f>
        <v>8.380468059599009</v>
      </c>
      <c r="I63" s="9"/>
      <c r="J63" s="8"/>
      <c r="K63" s="1"/>
      <c r="L63" s="1"/>
      <c r="V63" s="35"/>
    </row>
    <row r="64" spans="3:22" ht="15">
      <c r="C64" s="1"/>
      <c r="D64" s="1"/>
      <c r="E64" s="27"/>
      <c r="G64" s="63" t="s">
        <v>406</v>
      </c>
      <c r="H64" s="7">
        <f>H63/SQRT(H57)</f>
        <v>1.1851771588919453</v>
      </c>
      <c r="I64" s="9"/>
      <c r="J64" s="8"/>
      <c r="K64" s="1"/>
      <c r="L64" s="1"/>
      <c r="V64" s="35"/>
    </row>
    <row r="65" spans="1:12" ht="15">
      <c r="A65" s="1"/>
      <c r="B65" s="1"/>
      <c r="C65" s="1"/>
      <c r="D65" s="1"/>
      <c r="E65" s="1"/>
      <c r="F65" s="1"/>
      <c r="G65" s="1"/>
      <c r="H65" s="7"/>
      <c r="I65" s="9"/>
      <c r="J65" s="8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7"/>
      <c r="I66" s="9"/>
      <c r="J66" s="8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7"/>
      <c r="I67" s="9"/>
      <c r="J67" s="8"/>
      <c r="K67" s="1"/>
      <c r="L67" s="1"/>
    </row>
    <row r="68" spans="1:21" s="3" customFormat="1" ht="30">
      <c r="A68" s="15" t="s">
        <v>335</v>
      </c>
      <c r="B68" s="15" t="s">
        <v>336</v>
      </c>
      <c r="C68" s="15" t="s">
        <v>337</v>
      </c>
      <c r="D68" s="15" t="s">
        <v>338</v>
      </c>
      <c r="E68" s="16" t="s">
        <v>339</v>
      </c>
      <c r="F68" s="17">
        <v>23585</v>
      </c>
      <c r="G68" s="15">
        <v>1</v>
      </c>
      <c r="H68" s="15">
        <v>209</v>
      </c>
      <c r="I68" s="18">
        <v>1.41</v>
      </c>
      <c r="J68" s="13">
        <f aca="true" t="shared" si="6" ref="J68:J80">H68/I68</f>
        <v>148.22695035460993</v>
      </c>
      <c r="K68" t="s">
        <v>61</v>
      </c>
      <c r="L68" t="s">
        <v>62</v>
      </c>
      <c r="M68" t="s">
        <v>60</v>
      </c>
      <c r="N68"/>
      <c r="O68"/>
      <c r="P68" s="55"/>
      <c r="Q68" s="31"/>
      <c r="R68" s="31"/>
      <c r="S68" s="31"/>
      <c r="T68"/>
      <c r="U68" s="31"/>
    </row>
    <row r="69" spans="1:21" s="3" customFormat="1" ht="15">
      <c r="A69" s="15" t="s">
        <v>335</v>
      </c>
      <c r="B69" s="15" t="s">
        <v>340</v>
      </c>
      <c r="C69" s="15" t="s">
        <v>163</v>
      </c>
      <c r="D69" s="15" t="s">
        <v>178</v>
      </c>
      <c r="E69" s="26" t="s">
        <v>341</v>
      </c>
      <c r="F69" s="17">
        <v>23586</v>
      </c>
      <c r="G69" s="15">
        <v>2</v>
      </c>
      <c r="H69" s="15">
        <v>196</v>
      </c>
      <c r="I69" s="18">
        <v>1.27</v>
      </c>
      <c r="J69" s="13">
        <f t="shared" si="6"/>
        <v>154.33070866141733</v>
      </c>
      <c r="K69" t="s">
        <v>61</v>
      </c>
      <c r="L69" t="s">
        <v>62</v>
      </c>
      <c r="M69" t="s">
        <v>60</v>
      </c>
      <c r="N69"/>
      <c r="O69"/>
      <c r="P69" s="55"/>
      <c r="Q69" s="31"/>
      <c r="R69" s="31"/>
      <c r="S69" s="31"/>
      <c r="T69"/>
      <c r="U69" s="31"/>
    </row>
    <row r="70" spans="1:21" s="3" customFormat="1" ht="30">
      <c r="A70" s="15" t="s">
        <v>335</v>
      </c>
      <c r="B70" s="15" t="s">
        <v>342</v>
      </c>
      <c r="C70" s="15" t="s">
        <v>337</v>
      </c>
      <c r="D70" s="15" t="s">
        <v>338</v>
      </c>
      <c r="E70" s="16" t="s">
        <v>339</v>
      </c>
      <c r="F70" s="17">
        <v>23585</v>
      </c>
      <c r="G70" s="15">
        <v>1</v>
      </c>
      <c r="H70" s="15">
        <v>203</v>
      </c>
      <c r="I70" s="18">
        <v>1.36</v>
      </c>
      <c r="J70" s="13">
        <f t="shared" si="6"/>
        <v>149.26470588235293</v>
      </c>
      <c r="K70" t="s">
        <v>61</v>
      </c>
      <c r="L70" t="s">
        <v>62</v>
      </c>
      <c r="M70" t="s">
        <v>60</v>
      </c>
      <c r="N70"/>
      <c r="O70"/>
      <c r="P70" s="55"/>
      <c r="Q70" s="31"/>
      <c r="R70" s="31"/>
      <c r="S70" s="31"/>
      <c r="T70"/>
      <c r="U70" s="31"/>
    </row>
    <row r="71" spans="1:21" s="3" customFormat="1" ht="30">
      <c r="A71" s="15" t="s">
        <v>335</v>
      </c>
      <c r="B71" s="15" t="s">
        <v>343</v>
      </c>
      <c r="C71" s="15" t="s">
        <v>163</v>
      </c>
      <c r="D71" s="15" t="s">
        <v>344</v>
      </c>
      <c r="E71" s="16" t="s">
        <v>345</v>
      </c>
      <c r="F71" s="17">
        <v>23919</v>
      </c>
      <c r="G71" s="15">
        <v>1</v>
      </c>
      <c r="H71" s="15">
        <v>192</v>
      </c>
      <c r="I71" s="18">
        <v>1.28</v>
      </c>
      <c r="J71" s="13">
        <f t="shared" si="6"/>
        <v>150</v>
      </c>
      <c r="K71" t="s">
        <v>61</v>
      </c>
      <c r="L71" t="s">
        <v>62</v>
      </c>
      <c r="M71" t="s">
        <v>60</v>
      </c>
      <c r="N71"/>
      <c r="O71"/>
      <c r="P71" s="55"/>
      <c r="Q71" s="31"/>
      <c r="R71" s="31"/>
      <c r="S71" s="31"/>
      <c r="T71"/>
      <c r="U71" s="31"/>
    </row>
    <row r="72" spans="1:21" s="3" customFormat="1" ht="30">
      <c r="A72" s="15" t="s">
        <v>335</v>
      </c>
      <c r="B72" s="15" t="s">
        <v>346</v>
      </c>
      <c r="C72" s="15" t="s">
        <v>347</v>
      </c>
      <c r="D72" s="15" t="s">
        <v>348</v>
      </c>
      <c r="E72" s="16" t="s">
        <v>349</v>
      </c>
      <c r="F72" s="17">
        <v>23979</v>
      </c>
      <c r="G72" s="15">
        <v>1</v>
      </c>
      <c r="H72" s="15">
        <v>201</v>
      </c>
      <c r="I72" s="18">
        <v>1.3</v>
      </c>
      <c r="J72" s="13">
        <f t="shared" si="6"/>
        <v>154.6153846153846</v>
      </c>
      <c r="K72" t="s">
        <v>61</v>
      </c>
      <c r="L72" t="s">
        <v>62</v>
      </c>
      <c r="M72" t="s">
        <v>60</v>
      </c>
      <c r="N72"/>
      <c r="O72"/>
      <c r="P72" s="55"/>
      <c r="Q72" s="31"/>
      <c r="R72" s="31"/>
      <c r="S72" s="31"/>
      <c r="T72"/>
      <c r="U72" s="31"/>
    </row>
    <row r="73" spans="1:21" s="3" customFormat="1" ht="30">
      <c r="A73" s="15" t="s">
        <v>335</v>
      </c>
      <c r="B73" s="15" t="s">
        <v>350</v>
      </c>
      <c r="C73" s="15" t="s">
        <v>347</v>
      </c>
      <c r="D73" s="15" t="s">
        <v>348</v>
      </c>
      <c r="E73" s="16" t="s">
        <v>349</v>
      </c>
      <c r="F73" s="17">
        <v>23979</v>
      </c>
      <c r="G73" s="15">
        <v>1</v>
      </c>
      <c r="H73" s="15">
        <v>193</v>
      </c>
      <c r="I73" s="18">
        <v>1.32</v>
      </c>
      <c r="J73" s="13">
        <f t="shared" si="6"/>
        <v>146.21212121212122</v>
      </c>
      <c r="K73" t="s">
        <v>61</v>
      </c>
      <c r="L73" t="s">
        <v>72</v>
      </c>
      <c r="M73" t="s">
        <v>60</v>
      </c>
      <c r="N73"/>
      <c r="O73"/>
      <c r="P73" s="55"/>
      <c r="Q73" s="31"/>
      <c r="R73" s="31"/>
      <c r="S73" s="31"/>
      <c r="T73"/>
      <c r="U73" s="31"/>
    </row>
    <row r="74" spans="1:21" s="3" customFormat="1" ht="30">
      <c r="A74" s="15" t="s">
        <v>335</v>
      </c>
      <c r="B74" s="15" t="s">
        <v>351</v>
      </c>
      <c r="C74" s="15" t="s">
        <v>337</v>
      </c>
      <c r="D74" s="15" t="s">
        <v>338</v>
      </c>
      <c r="E74" s="16" t="s">
        <v>339</v>
      </c>
      <c r="F74" s="17">
        <v>23585</v>
      </c>
      <c r="G74" s="15">
        <v>1</v>
      </c>
      <c r="H74" s="15">
        <v>207</v>
      </c>
      <c r="I74" s="18">
        <v>1.37</v>
      </c>
      <c r="J74" s="13">
        <f t="shared" si="6"/>
        <v>151.0948905109489</v>
      </c>
      <c r="K74" t="s">
        <v>61</v>
      </c>
      <c r="L74" t="s">
        <v>72</v>
      </c>
      <c r="M74" t="s">
        <v>60</v>
      </c>
      <c r="N74"/>
      <c r="O74"/>
      <c r="P74" s="55"/>
      <c r="Q74" s="31"/>
      <c r="R74" s="31"/>
      <c r="S74" s="31"/>
      <c r="T74"/>
      <c r="U74" s="31"/>
    </row>
    <row r="75" spans="1:21" s="3" customFormat="1" ht="30">
      <c r="A75" s="15" t="s">
        <v>335</v>
      </c>
      <c r="B75" s="15" t="s">
        <v>352</v>
      </c>
      <c r="C75" s="15" t="s">
        <v>337</v>
      </c>
      <c r="D75" s="15" t="s">
        <v>338</v>
      </c>
      <c r="E75" s="16" t="s">
        <v>339</v>
      </c>
      <c r="F75" s="17">
        <v>23585</v>
      </c>
      <c r="G75" s="15">
        <v>1</v>
      </c>
      <c r="H75" s="15">
        <v>205</v>
      </c>
      <c r="I75" s="18">
        <v>1.35</v>
      </c>
      <c r="J75" s="13">
        <f t="shared" si="6"/>
        <v>151.85185185185185</v>
      </c>
      <c r="K75" t="s">
        <v>61</v>
      </c>
      <c r="L75"/>
      <c r="M75" t="s">
        <v>60</v>
      </c>
      <c r="N75"/>
      <c r="O75"/>
      <c r="P75" s="55"/>
      <c r="Q75" s="31"/>
      <c r="R75" s="31"/>
      <c r="S75" s="31"/>
      <c r="T75"/>
      <c r="U75"/>
    </row>
    <row r="76" spans="1:21" s="3" customFormat="1" ht="30">
      <c r="A76" s="15" t="s">
        <v>335</v>
      </c>
      <c r="B76" s="15" t="s">
        <v>353</v>
      </c>
      <c r="C76" s="15" t="s">
        <v>163</v>
      </c>
      <c r="D76" s="15" t="s">
        <v>344</v>
      </c>
      <c r="E76" s="16" t="s">
        <v>345</v>
      </c>
      <c r="F76" s="17">
        <v>23919</v>
      </c>
      <c r="G76" s="15">
        <v>1</v>
      </c>
      <c r="H76" s="15">
        <v>198</v>
      </c>
      <c r="I76" s="18">
        <v>1.25</v>
      </c>
      <c r="J76" s="13">
        <f t="shared" si="6"/>
        <v>158.4</v>
      </c>
      <c r="K76" t="s">
        <v>61</v>
      </c>
      <c r="L76" t="s">
        <v>62</v>
      </c>
      <c r="M76" t="s">
        <v>60</v>
      </c>
      <c r="N76"/>
      <c r="O76"/>
      <c r="P76" s="55"/>
      <c r="Q76" s="31"/>
      <c r="R76" s="31"/>
      <c r="S76" s="31"/>
      <c r="T76"/>
      <c r="U76"/>
    </row>
    <row r="77" spans="1:21" s="3" customFormat="1" ht="15">
      <c r="A77" s="15" t="s">
        <v>335</v>
      </c>
      <c r="B77" s="15" t="s">
        <v>354</v>
      </c>
      <c r="C77" s="15" t="s">
        <v>163</v>
      </c>
      <c r="D77" s="15" t="s">
        <v>178</v>
      </c>
      <c r="E77" s="19" t="s">
        <v>355</v>
      </c>
      <c r="F77" s="17">
        <v>23933</v>
      </c>
      <c r="G77" s="15">
        <v>1</v>
      </c>
      <c r="H77" s="15">
        <v>194</v>
      </c>
      <c r="I77" s="18">
        <v>1.21</v>
      </c>
      <c r="J77" s="13">
        <f t="shared" si="6"/>
        <v>160.3305785123967</v>
      </c>
      <c r="K77" t="s">
        <v>61</v>
      </c>
      <c r="L77" t="s">
        <v>62</v>
      </c>
      <c r="M77" t="s">
        <v>60</v>
      </c>
      <c r="N77"/>
      <c r="O77"/>
      <c r="P77" s="55"/>
      <c r="Q77" s="31"/>
      <c r="R77" s="31"/>
      <c r="S77" s="31"/>
      <c r="T77"/>
      <c r="U77"/>
    </row>
    <row r="78" spans="1:21" s="3" customFormat="1" ht="15">
      <c r="A78" s="15" t="s">
        <v>335</v>
      </c>
      <c r="B78" s="15" t="s">
        <v>356</v>
      </c>
      <c r="C78" s="15" t="s">
        <v>347</v>
      </c>
      <c r="D78" s="15" t="s">
        <v>348</v>
      </c>
      <c r="E78" s="15"/>
      <c r="F78" s="17">
        <v>23979</v>
      </c>
      <c r="G78" s="15">
        <v>2</v>
      </c>
      <c r="H78" s="15">
        <v>202</v>
      </c>
      <c r="I78" s="18">
        <v>1.48</v>
      </c>
      <c r="J78" s="13">
        <f t="shared" si="6"/>
        <v>136.48648648648648</v>
      </c>
      <c r="K78" t="s">
        <v>61</v>
      </c>
      <c r="L78" t="s">
        <v>72</v>
      </c>
      <c r="M78" t="s">
        <v>60</v>
      </c>
      <c r="N78"/>
      <c r="O78"/>
      <c r="P78" s="55"/>
      <c r="Q78" s="31"/>
      <c r="R78" s="31"/>
      <c r="S78" s="31"/>
      <c r="T78"/>
      <c r="U78"/>
    </row>
    <row r="79" spans="1:21" s="3" customFormat="1" ht="30">
      <c r="A79" s="15" t="s">
        <v>335</v>
      </c>
      <c r="B79" s="15" t="s">
        <v>357</v>
      </c>
      <c r="C79" s="15" t="s">
        <v>347</v>
      </c>
      <c r="D79" s="15" t="s">
        <v>348</v>
      </c>
      <c r="E79" s="16" t="s">
        <v>349</v>
      </c>
      <c r="F79" s="17">
        <v>23979</v>
      </c>
      <c r="G79" s="15">
        <v>1</v>
      </c>
      <c r="H79" s="15">
        <v>203</v>
      </c>
      <c r="I79" s="18">
        <v>1.35</v>
      </c>
      <c r="J79" s="13">
        <f t="shared" si="6"/>
        <v>150.37037037037035</v>
      </c>
      <c r="K79" t="s">
        <v>61</v>
      </c>
      <c r="L79" t="s">
        <v>72</v>
      </c>
      <c r="M79" t="s">
        <v>60</v>
      </c>
      <c r="N79"/>
      <c r="O79"/>
      <c r="P79" s="55"/>
      <c r="Q79" s="31"/>
      <c r="R79" s="31"/>
      <c r="S79" s="31"/>
      <c r="T79"/>
      <c r="U79"/>
    </row>
    <row r="80" spans="1:21" s="3" customFormat="1" ht="30">
      <c r="A80" s="15" t="s">
        <v>335</v>
      </c>
      <c r="B80" s="15" t="s">
        <v>358</v>
      </c>
      <c r="C80" s="15" t="s">
        <v>347</v>
      </c>
      <c r="D80" s="15" t="s">
        <v>348</v>
      </c>
      <c r="E80" s="16" t="s">
        <v>349</v>
      </c>
      <c r="F80" s="17">
        <v>23979</v>
      </c>
      <c r="G80" s="15">
        <v>1</v>
      </c>
      <c r="H80" s="15">
        <v>184</v>
      </c>
      <c r="I80" s="18">
        <v>1.26</v>
      </c>
      <c r="J80" s="13">
        <f t="shared" si="6"/>
        <v>146.03174603174602</v>
      </c>
      <c r="K80" t="s">
        <v>61</v>
      </c>
      <c r="L80" t="s">
        <v>72</v>
      </c>
      <c r="M80" t="s">
        <v>60</v>
      </c>
      <c r="N80"/>
      <c r="O80"/>
      <c r="P80" s="55"/>
      <c r="Q80" s="31"/>
      <c r="R80" s="31"/>
      <c r="S80" s="31"/>
      <c r="T80"/>
      <c r="U80"/>
    </row>
    <row r="81" spans="1:22" s="35" customFormat="1" ht="15">
      <c r="A81" s="41" t="s">
        <v>335</v>
      </c>
      <c r="B81" s="31" t="s">
        <v>229</v>
      </c>
      <c r="C81" s="41" t="s">
        <v>241</v>
      </c>
      <c r="D81" s="42" t="s">
        <v>242</v>
      </c>
      <c r="E81" s="31" t="s">
        <v>240</v>
      </c>
      <c r="F81" s="43">
        <v>35301</v>
      </c>
      <c r="G81" s="41"/>
      <c r="H81" s="41">
        <v>199</v>
      </c>
      <c r="I81" s="44"/>
      <c r="J81" s="37">
        <v>143.5483870967742</v>
      </c>
      <c r="K81" s="31" t="s">
        <v>193</v>
      </c>
      <c r="L81" s="31" t="s">
        <v>413</v>
      </c>
      <c r="M81" s="31" t="s">
        <v>400</v>
      </c>
      <c r="N81">
        <v>1.325</v>
      </c>
      <c r="O81">
        <v>2.125</v>
      </c>
      <c r="P81" s="55">
        <f aca="true" t="shared" si="7" ref="P81:P95">N81/O81</f>
        <v>0.6235294117647059</v>
      </c>
      <c r="Q81" s="49">
        <v>178</v>
      </c>
      <c r="R81" s="49">
        <v>199</v>
      </c>
      <c r="S81" s="49">
        <v>1.24</v>
      </c>
      <c r="T81" s="13">
        <f aca="true" t="shared" si="8" ref="T81:T95">Q81/S81</f>
        <v>143.5483870967742</v>
      </c>
      <c r="U81"/>
      <c r="V81" s="35">
        <f>S81*R81/Q81</f>
        <v>1.3862921348314605</v>
      </c>
    </row>
    <row r="82" spans="1:22" s="35" customFormat="1" ht="15">
      <c r="A82" s="41" t="s">
        <v>335</v>
      </c>
      <c r="B82" s="31" t="s">
        <v>227</v>
      </c>
      <c r="C82" s="41" t="s">
        <v>241</v>
      </c>
      <c r="D82" s="42" t="s">
        <v>242</v>
      </c>
      <c r="E82" s="45" t="s">
        <v>240</v>
      </c>
      <c r="F82" s="43">
        <v>35301</v>
      </c>
      <c r="G82" s="41"/>
      <c r="H82" s="41">
        <v>194</v>
      </c>
      <c r="I82" s="44"/>
      <c r="J82" s="37">
        <v>139.83739837398375</v>
      </c>
      <c r="K82" s="31" t="s">
        <v>193</v>
      </c>
      <c r="L82" s="31" t="s">
        <v>413</v>
      </c>
      <c r="M82" s="31" t="s">
        <v>400</v>
      </c>
      <c r="N82" s="3">
        <v>1.3375</v>
      </c>
      <c r="O82" s="3">
        <v>2.125</v>
      </c>
      <c r="P82" s="55">
        <f t="shared" si="7"/>
        <v>0.6294117647058823</v>
      </c>
      <c r="Q82" s="49">
        <v>172</v>
      </c>
      <c r="R82" s="49">
        <v>194</v>
      </c>
      <c r="S82" s="49">
        <v>1.23</v>
      </c>
      <c r="T82" s="13">
        <f t="shared" si="8"/>
        <v>139.83739837398375</v>
      </c>
      <c r="U82"/>
      <c r="V82" s="35">
        <f aca="true" t="shared" si="9" ref="V82:V95">S82*R82/Q82</f>
        <v>1.387325581395349</v>
      </c>
    </row>
    <row r="83" spans="1:22" s="35" customFormat="1" ht="15">
      <c r="A83" s="41" t="s">
        <v>335</v>
      </c>
      <c r="B83" s="31" t="s">
        <v>235</v>
      </c>
      <c r="C83" s="41" t="s">
        <v>241</v>
      </c>
      <c r="D83" s="42" t="s">
        <v>242</v>
      </c>
      <c r="E83" s="45" t="s">
        <v>240</v>
      </c>
      <c r="F83" s="43">
        <v>35661</v>
      </c>
      <c r="G83" s="41"/>
      <c r="H83" s="41">
        <v>210</v>
      </c>
      <c r="I83" s="44"/>
      <c r="J83" s="37">
        <v>139.48339483394835</v>
      </c>
      <c r="K83" s="31" t="s">
        <v>193</v>
      </c>
      <c r="L83" s="31" t="s">
        <v>413</v>
      </c>
      <c r="M83" s="31" t="s">
        <v>400</v>
      </c>
      <c r="N83" s="35">
        <v>1.425</v>
      </c>
      <c r="O83" s="35">
        <v>2.275</v>
      </c>
      <c r="P83" s="55">
        <f t="shared" si="7"/>
        <v>0.6263736263736264</v>
      </c>
      <c r="Q83" s="49">
        <v>189</v>
      </c>
      <c r="R83" s="49">
        <v>210</v>
      </c>
      <c r="S83" s="49">
        <v>1.355</v>
      </c>
      <c r="T83" s="13">
        <f t="shared" si="8"/>
        <v>139.48339483394835</v>
      </c>
      <c r="U83"/>
      <c r="V83" s="35">
        <f t="shared" si="9"/>
        <v>1.5055555555555555</v>
      </c>
    </row>
    <row r="84" spans="1:22" s="35" customFormat="1" ht="15">
      <c r="A84" s="41" t="s">
        <v>335</v>
      </c>
      <c r="B84" s="31" t="s">
        <v>231</v>
      </c>
      <c r="C84" s="41" t="s">
        <v>241</v>
      </c>
      <c r="D84" s="42" t="s">
        <v>242</v>
      </c>
      <c r="E84" s="45" t="s">
        <v>240</v>
      </c>
      <c r="F84" s="43">
        <v>35661</v>
      </c>
      <c r="G84" s="41"/>
      <c r="H84" s="41">
        <v>201</v>
      </c>
      <c r="I84" s="44"/>
      <c r="J84" s="37">
        <v>143.80165289256198</v>
      </c>
      <c r="K84" s="31" t="s">
        <v>193</v>
      </c>
      <c r="L84" s="31" t="s">
        <v>413</v>
      </c>
      <c r="M84" s="31" t="s">
        <v>400</v>
      </c>
      <c r="N84">
        <v>1.2875</v>
      </c>
      <c r="O84">
        <v>2.1</v>
      </c>
      <c r="P84" s="55">
        <f t="shared" si="7"/>
        <v>0.6130952380952381</v>
      </c>
      <c r="Q84" s="49">
        <v>174</v>
      </c>
      <c r="R84" s="49">
        <v>201</v>
      </c>
      <c r="S84" s="49">
        <v>1.21</v>
      </c>
      <c r="T84" s="13">
        <f t="shared" si="8"/>
        <v>143.80165289256198</v>
      </c>
      <c r="U84" s="31"/>
      <c r="V84" s="35">
        <f t="shared" si="9"/>
        <v>1.397758620689655</v>
      </c>
    </row>
    <row r="85" spans="1:22" s="35" customFormat="1" ht="15">
      <c r="A85" s="41" t="s">
        <v>335</v>
      </c>
      <c r="B85" s="31" t="s">
        <v>226</v>
      </c>
      <c r="C85" s="41" t="s">
        <v>241</v>
      </c>
      <c r="D85" s="42" t="s">
        <v>242</v>
      </c>
      <c r="E85" s="45" t="s">
        <v>240</v>
      </c>
      <c r="F85" s="43">
        <v>35661</v>
      </c>
      <c r="G85" s="41"/>
      <c r="H85" s="41">
        <v>193</v>
      </c>
      <c r="I85" s="44"/>
      <c r="J85" s="37">
        <v>143.22033898305085</v>
      </c>
      <c r="K85" s="31" t="s">
        <v>193</v>
      </c>
      <c r="L85" s="31" t="s">
        <v>413</v>
      </c>
      <c r="M85" s="31" t="s">
        <v>400</v>
      </c>
      <c r="N85">
        <v>1.25</v>
      </c>
      <c r="O85">
        <v>2.1125</v>
      </c>
      <c r="P85" s="55">
        <f t="shared" si="7"/>
        <v>0.591715976331361</v>
      </c>
      <c r="Q85" s="49">
        <v>169</v>
      </c>
      <c r="R85" s="49">
        <v>193</v>
      </c>
      <c r="S85" s="49">
        <v>1.18</v>
      </c>
      <c r="T85" s="13">
        <f t="shared" si="8"/>
        <v>143.22033898305085</v>
      </c>
      <c r="U85" s="31"/>
      <c r="V85" s="35">
        <f t="shared" si="9"/>
        <v>1.3475739644970413</v>
      </c>
    </row>
    <row r="86" spans="1:22" s="35" customFormat="1" ht="15">
      <c r="A86" s="41" t="s">
        <v>335</v>
      </c>
      <c r="B86" s="31" t="s">
        <v>239</v>
      </c>
      <c r="C86" s="41" t="s">
        <v>241</v>
      </c>
      <c r="D86" s="42" t="s">
        <v>242</v>
      </c>
      <c r="E86" s="45" t="s">
        <v>240</v>
      </c>
      <c r="F86" s="43">
        <v>35661</v>
      </c>
      <c r="G86" s="41"/>
      <c r="H86" s="41">
        <v>217</v>
      </c>
      <c r="I86" s="44"/>
      <c r="J86" s="37">
        <v>138.0597014925373</v>
      </c>
      <c r="K86" s="31" t="s">
        <v>193</v>
      </c>
      <c r="L86" s="31" t="s">
        <v>413</v>
      </c>
      <c r="M86" s="31" t="s">
        <v>400</v>
      </c>
      <c r="N86" s="3">
        <v>1.4</v>
      </c>
      <c r="O86" s="3">
        <v>2.3125</v>
      </c>
      <c r="P86" s="55">
        <f t="shared" si="7"/>
        <v>0.6054054054054053</v>
      </c>
      <c r="Q86" s="49">
        <v>185</v>
      </c>
      <c r="R86" s="49">
        <v>217</v>
      </c>
      <c r="S86" s="49">
        <v>1.34</v>
      </c>
      <c r="T86" s="13">
        <f t="shared" si="8"/>
        <v>138.0597014925373</v>
      </c>
      <c r="U86" s="31"/>
      <c r="V86" s="35">
        <f t="shared" si="9"/>
        <v>1.571783783783784</v>
      </c>
    </row>
    <row r="87" spans="1:22" s="35" customFormat="1" ht="15">
      <c r="A87" s="41" t="s">
        <v>335</v>
      </c>
      <c r="B87" s="31" t="s">
        <v>225</v>
      </c>
      <c r="C87" s="41" t="s">
        <v>241</v>
      </c>
      <c r="D87" s="42" t="s">
        <v>242</v>
      </c>
      <c r="E87" s="45" t="s">
        <v>240</v>
      </c>
      <c r="F87" s="43">
        <v>35661</v>
      </c>
      <c r="G87" s="41"/>
      <c r="H87" s="41">
        <v>188</v>
      </c>
      <c r="I87" s="44"/>
      <c r="J87" s="37">
        <v>127.84313725490198</v>
      </c>
      <c r="K87" s="31" t="s">
        <v>193</v>
      </c>
      <c r="L87" s="31" t="s">
        <v>413</v>
      </c>
      <c r="M87" s="31" t="s">
        <v>400</v>
      </c>
      <c r="N87" s="3">
        <v>1.3375</v>
      </c>
      <c r="O87" s="3">
        <v>2.2</v>
      </c>
      <c r="P87" s="55">
        <f t="shared" si="7"/>
        <v>0.6079545454545454</v>
      </c>
      <c r="Q87" s="49">
        <v>163</v>
      </c>
      <c r="R87" s="49">
        <v>188</v>
      </c>
      <c r="S87" s="49">
        <v>1.275</v>
      </c>
      <c r="T87" s="13">
        <f t="shared" si="8"/>
        <v>127.84313725490198</v>
      </c>
      <c r="U87" s="31"/>
      <c r="V87" s="35">
        <f t="shared" si="9"/>
        <v>1.4705521472392638</v>
      </c>
    </row>
    <row r="88" spans="1:22" s="35" customFormat="1" ht="15">
      <c r="A88" s="41" t="s">
        <v>335</v>
      </c>
      <c r="B88" s="31" t="s">
        <v>236</v>
      </c>
      <c r="C88" s="41" t="s">
        <v>241</v>
      </c>
      <c r="D88" s="42" t="s">
        <v>242</v>
      </c>
      <c r="E88" s="45" t="s">
        <v>240</v>
      </c>
      <c r="F88" s="43">
        <v>35661</v>
      </c>
      <c r="G88" s="41"/>
      <c r="H88" s="41">
        <v>212</v>
      </c>
      <c r="I88" s="44"/>
      <c r="J88" s="37">
        <v>137.87878787878788</v>
      </c>
      <c r="K88" s="31" t="s">
        <v>193</v>
      </c>
      <c r="L88" s="31" t="s">
        <v>413</v>
      </c>
      <c r="M88" s="31" t="s">
        <v>400</v>
      </c>
      <c r="N88" s="3">
        <v>1.3875</v>
      </c>
      <c r="O88" s="3">
        <v>2.25</v>
      </c>
      <c r="P88" s="55">
        <f t="shared" si="7"/>
        <v>0.6166666666666667</v>
      </c>
      <c r="Q88" s="49">
        <v>182</v>
      </c>
      <c r="R88" s="49">
        <v>212</v>
      </c>
      <c r="S88" s="49">
        <v>1.32</v>
      </c>
      <c r="T88" s="13">
        <f t="shared" si="8"/>
        <v>137.87878787878788</v>
      </c>
      <c r="U88" s="31"/>
      <c r="V88" s="35">
        <f t="shared" si="9"/>
        <v>1.5375824175824178</v>
      </c>
    </row>
    <row r="89" spans="1:22" s="35" customFormat="1" ht="15">
      <c r="A89" s="41" t="s">
        <v>335</v>
      </c>
      <c r="B89" s="31" t="s">
        <v>232</v>
      </c>
      <c r="C89" s="41" t="s">
        <v>241</v>
      </c>
      <c r="D89" s="42" t="s">
        <v>242</v>
      </c>
      <c r="E89" s="31" t="s">
        <v>240</v>
      </c>
      <c r="F89" s="43">
        <v>35661</v>
      </c>
      <c r="G89" s="41"/>
      <c r="H89" s="41">
        <v>203</v>
      </c>
      <c r="I89" s="44"/>
      <c r="J89" s="37">
        <v>130.59701492537312</v>
      </c>
      <c r="K89" s="31" t="s">
        <v>193</v>
      </c>
      <c r="L89" s="31" t="s">
        <v>413</v>
      </c>
      <c r="M89" s="31" t="s">
        <v>400</v>
      </c>
      <c r="N89" s="3">
        <v>1.3875</v>
      </c>
      <c r="O89" s="3">
        <v>2.25</v>
      </c>
      <c r="P89" s="55">
        <f t="shared" si="7"/>
        <v>0.6166666666666667</v>
      </c>
      <c r="Q89" s="49">
        <v>175</v>
      </c>
      <c r="R89" s="49">
        <v>203</v>
      </c>
      <c r="S89" s="49">
        <v>1.34</v>
      </c>
      <c r="T89" s="13">
        <f t="shared" si="8"/>
        <v>130.59701492537312</v>
      </c>
      <c r="U89" s="31"/>
      <c r="V89" s="35">
        <f t="shared" si="9"/>
        <v>1.5544000000000002</v>
      </c>
    </row>
    <row r="90" spans="1:22" s="35" customFormat="1" ht="15">
      <c r="A90" s="41" t="s">
        <v>335</v>
      </c>
      <c r="B90" s="31" t="s">
        <v>230</v>
      </c>
      <c r="C90" s="41" t="s">
        <v>241</v>
      </c>
      <c r="D90" s="42" t="s">
        <v>242</v>
      </c>
      <c r="E90" s="45" t="s">
        <v>240</v>
      </c>
      <c r="F90" s="43">
        <v>35661</v>
      </c>
      <c r="G90" s="41"/>
      <c r="H90" s="41">
        <v>200</v>
      </c>
      <c r="I90" s="44"/>
      <c r="J90" s="37">
        <v>135.65891472868216</v>
      </c>
      <c r="K90" s="31" t="s">
        <v>193</v>
      </c>
      <c r="L90" s="31" t="s">
        <v>413</v>
      </c>
      <c r="M90" s="31" t="s">
        <v>400</v>
      </c>
      <c r="N90" s="3">
        <v>1.35</v>
      </c>
      <c r="O90" s="3">
        <v>2.1625</v>
      </c>
      <c r="P90" s="55">
        <f t="shared" si="7"/>
        <v>0.6242774566473989</v>
      </c>
      <c r="Q90" s="49">
        <v>175</v>
      </c>
      <c r="R90" s="49">
        <v>200</v>
      </c>
      <c r="S90" s="49">
        <v>1.29</v>
      </c>
      <c r="T90" s="13">
        <f t="shared" si="8"/>
        <v>135.65891472868216</v>
      </c>
      <c r="U90" s="31"/>
      <c r="V90" s="35">
        <f t="shared" si="9"/>
        <v>1.4742857142857142</v>
      </c>
    </row>
    <row r="91" spans="1:22" s="35" customFormat="1" ht="15">
      <c r="A91" s="41" t="s">
        <v>335</v>
      </c>
      <c r="B91" s="31" t="s">
        <v>233</v>
      </c>
      <c r="C91" s="41" t="s">
        <v>241</v>
      </c>
      <c r="D91" s="42" t="s">
        <v>242</v>
      </c>
      <c r="E91" s="45" t="s">
        <v>240</v>
      </c>
      <c r="F91" s="43">
        <v>35661</v>
      </c>
      <c r="G91" s="41"/>
      <c r="H91" s="41">
        <v>204</v>
      </c>
      <c r="I91" s="44"/>
      <c r="J91" s="37">
        <v>137.40458015267174</v>
      </c>
      <c r="K91" s="31" t="s">
        <v>193</v>
      </c>
      <c r="L91" s="31" t="s">
        <v>413</v>
      </c>
      <c r="M91" s="31" t="s">
        <v>400</v>
      </c>
      <c r="N91" s="3">
        <v>1.3875</v>
      </c>
      <c r="O91" s="3">
        <v>2.3375</v>
      </c>
      <c r="P91" s="55">
        <f t="shared" si="7"/>
        <v>0.5935828877005348</v>
      </c>
      <c r="Q91" s="49">
        <v>180</v>
      </c>
      <c r="R91" s="49">
        <v>204</v>
      </c>
      <c r="S91" s="49">
        <v>1.31</v>
      </c>
      <c r="T91" s="13">
        <f t="shared" si="8"/>
        <v>137.40458015267174</v>
      </c>
      <c r="U91" s="31"/>
      <c r="V91" s="35">
        <f t="shared" si="9"/>
        <v>1.4846666666666668</v>
      </c>
    </row>
    <row r="92" spans="1:22" s="35" customFormat="1" ht="15">
      <c r="A92" s="41" t="s">
        <v>335</v>
      </c>
      <c r="B92" s="31" t="s">
        <v>228</v>
      </c>
      <c r="C92" s="41" t="s">
        <v>190</v>
      </c>
      <c r="D92" s="42" t="s">
        <v>191</v>
      </c>
      <c r="E92" s="45" t="s">
        <v>277</v>
      </c>
      <c r="F92" s="43">
        <v>39648</v>
      </c>
      <c r="G92" s="41"/>
      <c r="H92" s="41">
        <v>197</v>
      </c>
      <c r="I92" s="44"/>
      <c r="J92" s="37">
        <v>138.28125</v>
      </c>
      <c r="K92" s="31" t="s">
        <v>193</v>
      </c>
      <c r="L92" s="31" t="s">
        <v>413</v>
      </c>
      <c r="M92" s="31" t="s">
        <v>400</v>
      </c>
      <c r="N92" s="3">
        <v>1.3375</v>
      </c>
      <c r="O92" s="3">
        <v>2.1125</v>
      </c>
      <c r="P92" s="55">
        <f t="shared" si="7"/>
        <v>0.6331360946745562</v>
      </c>
      <c r="Q92" s="49">
        <v>177</v>
      </c>
      <c r="R92" s="49">
        <v>197</v>
      </c>
      <c r="S92" s="49">
        <v>1.28</v>
      </c>
      <c r="T92" s="13">
        <f t="shared" si="8"/>
        <v>138.28125</v>
      </c>
      <c r="U92" s="31"/>
      <c r="V92" s="35">
        <f t="shared" si="9"/>
        <v>1.4246327683615818</v>
      </c>
    </row>
    <row r="93" spans="1:22" s="35" customFormat="1" ht="15">
      <c r="A93" s="41" t="s">
        <v>335</v>
      </c>
      <c r="B93" s="31" t="s">
        <v>238</v>
      </c>
      <c r="C93" s="41" t="s">
        <v>190</v>
      </c>
      <c r="D93" s="42" t="s">
        <v>191</v>
      </c>
      <c r="E93" s="31" t="s">
        <v>277</v>
      </c>
      <c r="F93" s="43">
        <v>39648</v>
      </c>
      <c r="G93" s="41"/>
      <c r="H93" s="41">
        <v>216</v>
      </c>
      <c r="I93" s="44"/>
      <c r="J93" s="37">
        <v>134.96503496503496</v>
      </c>
      <c r="K93" s="31" t="s">
        <v>193</v>
      </c>
      <c r="L93" s="31" t="s">
        <v>413</v>
      </c>
      <c r="M93" s="31" t="s">
        <v>400</v>
      </c>
      <c r="N93" s="35">
        <v>1.5125</v>
      </c>
      <c r="O93" s="35">
        <v>2.425</v>
      </c>
      <c r="P93" s="55">
        <f t="shared" si="7"/>
        <v>0.6237113402061856</v>
      </c>
      <c r="Q93" s="49">
        <v>193</v>
      </c>
      <c r="R93" s="49">
        <v>216</v>
      </c>
      <c r="S93" s="49">
        <v>1.43</v>
      </c>
      <c r="T93" s="13">
        <f t="shared" si="8"/>
        <v>134.96503496503496</v>
      </c>
      <c r="U93" s="31"/>
      <c r="V93" s="35">
        <f t="shared" si="9"/>
        <v>1.6004145077720207</v>
      </c>
    </row>
    <row r="94" spans="1:22" s="35" customFormat="1" ht="15">
      <c r="A94" s="41" t="s">
        <v>335</v>
      </c>
      <c r="B94" s="31" t="s">
        <v>237</v>
      </c>
      <c r="C94" s="41" t="s">
        <v>190</v>
      </c>
      <c r="D94" s="42" t="s">
        <v>191</v>
      </c>
      <c r="E94" s="31" t="s">
        <v>277</v>
      </c>
      <c r="F94" s="43">
        <v>39648</v>
      </c>
      <c r="G94" s="41"/>
      <c r="H94" s="41">
        <v>215</v>
      </c>
      <c r="I94" s="44"/>
      <c r="J94" s="37">
        <v>138.6861313868613</v>
      </c>
      <c r="K94" s="31" t="s">
        <v>193</v>
      </c>
      <c r="L94" s="31" t="s">
        <v>413</v>
      </c>
      <c r="M94" s="31" t="s">
        <v>400</v>
      </c>
      <c r="N94" s="35">
        <v>1.4375</v>
      </c>
      <c r="O94" s="35">
        <v>2.3375</v>
      </c>
      <c r="P94" s="55">
        <f t="shared" si="7"/>
        <v>0.6149732620320856</v>
      </c>
      <c r="Q94" s="49">
        <v>190</v>
      </c>
      <c r="R94" s="49">
        <v>215</v>
      </c>
      <c r="S94" s="49">
        <v>1.37</v>
      </c>
      <c r="T94" s="13">
        <f t="shared" si="8"/>
        <v>138.6861313868613</v>
      </c>
      <c r="U94" s="31"/>
      <c r="V94" s="35">
        <f t="shared" si="9"/>
        <v>1.550263157894737</v>
      </c>
    </row>
    <row r="95" spans="1:22" s="35" customFormat="1" ht="15">
      <c r="A95" s="41" t="s">
        <v>335</v>
      </c>
      <c r="B95" s="31" t="s">
        <v>234</v>
      </c>
      <c r="C95" s="41" t="s">
        <v>190</v>
      </c>
      <c r="D95" s="42" t="s">
        <v>191</v>
      </c>
      <c r="E95" s="31" t="s">
        <v>277</v>
      </c>
      <c r="F95" s="43">
        <v>39648</v>
      </c>
      <c r="G95" s="41"/>
      <c r="H95" s="41">
        <v>206</v>
      </c>
      <c r="I95" s="44"/>
      <c r="J95" s="37">
        <v>133.08270676691728</v>
      </c>
      <c r="K95" s="31" t="s">
        <v>193</v>
      </c>
      <c r="L95" s="31" t="s">
        <v>413</v>
      </c>
      <c r="M95" s="31" t="s">
        <v>400</v>
      </c>
      <c r="N95" s="35">
        <v>1.4</v>
      </c>
      <c r="O95" s="35">
        <v>2.2875</v>
      </c>
      <c r="P95" s="55">
        <f t="shared" si="7"/>
        <v>0.6120218579234972</v>
      </c>
      <c r="Q95" s="49">
        <v>177</v>
      </c>
      <c r="R95" s="49">
        <v>206</v>
      </c>
      <c r="S95" s="49">
        <v>1.33</v>
      </c>
      <c r="T95" s="13">
        <f t="shared" si="8"/>
        <v>133.08270676691728</v>
      </c>
      <c r="U95" s="31"/>
      <c r="V95" s="35">
        <f t="shared" si="9"/>
        <v>1.5479096045197742</v>
      </c>
    </row>
    <row r="96" spans="1:22" ht="15">
      <c r="A96" s="1"/>
      <c r="B96" s="1"/>
      <c r="C96" s="1"/>
      <c r="D96" s="1"/>
      <c r="E96" s="1"/>
      <c r="G96" s="1" t="s">
        <v>407</v>
      </c>
      <c r="H96" s="1">
        <f>AVERAGE(H68:H95)</f>
        <v>201.5</v>
      </c>
      <c r="I96" s="7">
        <f>AVERAGE(I68:I95)</f>
        <v>1.323846153846154</v>
      </c>
      <c r="J96" s="7">
        <f>AVERAGE(J68:J95)</f>
        <v>143.55586522220622</v>
      </c>
      <c r="K96" s="1"/>
      <c r="S96" s="39" t="s">
        <v>38</v>
      </c>
      <c r="T96" s="13">
        <f>AVERAGE(T81:T95)</f>
        <v>137.48989544880578</v>
      </c>
      <c r="U96" s="3"/>
      <c r="V96" s="3">
        <f>AVERAGE(V81:V95)</f>
        <v>1.4827331083383344</v>
      </c>
    </row>
    <row r="97" spans="1:11" ht="15">
      <c r="A97" s="1"/>
      <c r="B97" s="1"/>
      <c r="C97" s="1"/>
      <c r="D97" s="1"/>
      <c r="E97" s="27"/>
      <c r="G97" s="1" t="s">
        <v>408</v>
      </c>
      <c r="H97" s="8">
        <f>COUNT(H68:H95)</f>
        <v>28</v>
      </c>
      <c r="I97" s="2"/>
      <c r="J97" s="8"/>
      <c r="K97" s="1"/>
    </row>
    <row r="98" spans="1:11" ht="15">
      <c r="A98" s="1"/>
      <c r="B98" s="1"/>
      <c r="C98" s="1"/>
      <c r="G98" s="1" t="s">
        <v>409</v>
      </c>
      <c r="H98" s="8">
        <f>MIN(H68:H95)</f>
        <v>184</v>
      </c>
      <c r="I98" s="2"/>
      <c r="J98" s="8"/>
      <c r="K98" s="1"/>
    </row>
    <row r="99" spans="1:11" ht="15">
      <c r="A99" s="1"/>
      <c r="B99" s="1"/>
      <c r="C99" s="1"/>
      <c r="D99" s="1"/>
      <c r="E99" s="27"/>
      <c r="G99" s="1" t="s">
        <v>419</v>
      </c>
      <c r="H99" s="63">
        <v>196</v>
      </c>
      <c r="I99" s="2"/>
      <c r="J99" s="8"/>
      <c r="K99" s="1"/>
    </row>
    <row r="100" spans="1:11" ht="15">
      <c r="A100" s="1"/>
      <c r="B100" s="1"/>
      <c r="C100" s="1"/>
      <c r="D100" s="1"/>
      <c r="E100" s="27"/>
      <c r="G100" s="1" t="s">
        <v>418</v>
      </c>
      <c r="H100" s="63">
        <v>202</v>
      </c>
      <c r="I100" s="2"/>
      <c r="J100" s="8"/>
      <c r="K100" s="1"/>
    </row>
    <row r="101" spans="1:11" ht="15">
      <c r="A101" s="1"/>
      <c r="B101" s="1"/>
      <c r="C101" s="1"/>
      <c r="D101" s="1"/>
      <c r="E101" s="27"/>
      <c r="G101" s="1" t="s">
        <v>420</v>
      </c>
      <c r="H101" s="63">
        <v>206</v>
      </c>
      <c r="I101" s="2"/>
      <c r="J101" s="8"/>
      <c r="K101" s="1"/>
    </row>
    <row r="102" spans="1:11" ht="15">
      <c r="A102" s="1"/>
      <c r="B102" s="1"/>
      <c r="C102" s="1"/>
      <c r="G102" s="1" t="s">
        <v>404</v>
      </c>
      <c r="H102" s="9">
        <f>MAX(H68:H95)</f>
        <v>217</v>
      </c>
      <c r="I102" s="2"/>
      <c r="J102" s="8"/>
      <c r="K102" s="1"/>
    </row>
    <row r="103" spans="1:11" ht="15">
      <c r="A103" s="1"/>
      <c r="B103" s="1"/>
      <c r="C103" s="1"/>
      <c r="G103" s="1" t="s">
        <v>405</v>
      </c>
      <c r="H103" s="7">
        <f>STDEV(H68:H95)</f>
        <v>8.288769734025895</v>
      </c>
      <c r="I103" s="2"/>
      <c r="J103" s="8"/>
      <c r="K103" s="1"/>
    </row>
    <row r="104" spans="1:11" ht="15">
      <c r="A104" s="1"/>
      <c r="B104" s="1"/>
      <c r="C104" s="1"/>
      <c r="D104" s="1"/>
      <c r="E104" s="27"/>
      <c r="G104" s="1" t="s">
        <v>406</v>
      </c>
      <c r="H104" s="7">
        <f>H103/SQRT(H97)</f>
        <v>1.5664302422079648</v>
      </c>
      <c r="I104" s="2"/>
      <c r="J104" s="8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2"/>
      <c r="J105" s="8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2"/>
      <c r="J106" s="8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2"/>
      <c r="J107" s="8"/>
      <c r="K107" s="1"/>
    </row>
    <row r="108" spans="1:13" ht="15">
      <c r="A108" t="s">
        <v>359</v>
      </c>
      <c r="B108" t="s">
        <v>360</v>
      </c>
      <c r="C108" t="s">
        <v>163</v>
      </c>
      <c r="D108" t="s">
        <v>458</v>
      </c>
      <c r="E108" t="s">
        <v>459</v>
      </c>
      <c r="F108" s="4">
        <v>23210</v>
      </c>
      <c r="H108">
        <v>199</v>
      </c>
      <c r="I108" s="6">
        <v>1.35</v>
      </c>
      <c r="J108" s="13">
        <f aca="true" t="shared" si="10" ref="J108:J120">H108/I108</f>
        <v>147.4074074074074</v>
      </c>
      <c r="K108" t="s">
        <v>167</v>
      </c>
      <c r="M108" t="s">
        <v>166</v>
      </c>
    </row>
    <row r="109" spans="1:21" ht="15">
      <c r="A109" t="s">
        <v>359</v>
      </c>
      <c r="B109" t="s">
        <v>361</v>
      </c>
      <c r="C109" t="s">
        <v>163</v>
      </c>
      <c r="D109" t="s">
        <v>458</v>
      </c>
      <c r="E109" t="s">
        <v>459</v>
      </c>
      <c r="F109" s="4">
        <v>23210</v>
      </c>
      <c r="H109">
        <v>213</v>
      </c>
      <c r="I109" s="6">
        <v>1.4</v>
      </c>
      <c r="J109" s="13">
        <f t="shared" si="10"/>
        <v>152.14285714285714</v>
      </c>
      <c r="K109" t="s">
        <v>167</v>
      </c>
      <c r="M109" t="s">
        <v>166</v>
      </c>
      <c r="U109" s="31"/>
    </row>
    <row r="110" spans="1:21" ht="15">
      <c r="A110" t="s">
        <v>359</v>
      </c>
      <c r="B110" t="s">
        <v>362</v>
      </c>
      <c r="C110" t="s">
        <v>163</v>
      </c>
      <c r="D110" t="s">
        <v>458</v>
      </c>
      <c r="E110" t="s">
        <v>459</v>
      </c>
      <c r="F110" s="4">
        <v>23210</v>
      </c>
      <c r="H110">
        <v>200</v>
      </c>
      <c r="I110" s="6">
        <v>1.32</v>
      </c>
      <c r="J110" s="13">
        <f t="shared" si="10"/>
        <v>151.5151515151515</v>
      </c>
      <c r="K110" t="s">
        <v>167</v>
      </c>
      <c r="M110" t="s">
        <v>166</v>
      </c>
      <c r="U110" s="31"/>
    </row>
    <row r="111" spans="1:21" ht="15">
      <c r="A111" t="s">
        <v>359</v>
      </c>
      <c r="B111" t="s">
        <v>385</v>
      </c>
      <c r="C111" t="s">
        <v>163</v>
      </c>
      <c r="D111" t="s">
        <v>164</v>
      </c>
      <c r="E111" t="s">
        <v>386</v>
      </c>
      <c r="F111" s="4">
        <v>23553</v>
      </c>
      <c r="G111">
        <v>2</v>
      </c>
      <c r="H111">
        <v>191</v>
      </c>
      <c r="I111" s="6">
        <v>1.33</v>
      </c>
      <c r="J111" s="13">
        <f t="shared" si="10"/>
        <v>143.60902255639098</v>
      </c>
      <c r="K111" t="s">
        <v>61</v>
      </c>
      <c r="M111" t="s">
        <v>166</v>
      </c>
      <c r="U111" s="31"/>
    </row>
    <row r="112" spans="1:21" ht="15">
      <c r="A112" t="s">
        <v>359</v>
      </c>
      <c r="B112" t="s">
        <v>387</v>
      </c>
      <c r="C112" t="s">
        <v>163</v>
      </c>
      <c r="D112" t="s">
        <v>164</v>
      </c>
      <c r="E112" t="s">
        <v>386</v>
      </c>
      <c r="F112" s="4">
        <v>23553</v>
      </c>
      <c r="G112">
        <v>2</v>
      </c>
      <c r="H112">
        <v>176</v>
      </c>
      <c r="I112" s="6">
        <v>1.15</v>
      </c>
      <c r="J112" s="13">
        <f t="shared" si="10"/>
        <v>153.0434782608696</v>
      </c>
      <c r="K112" t="s">
        <v>61</v>
      </c>
      <c r="M112" t="s">
        <v>166</v>
      </c>
      <c r="U112" s="31"/>
    </row>
    <row r="113" spans="1:21" ht="15">
      <c r="A113" t="s">
        <v>359</v>
      </c>
      <c r="B113" t="s">
        <v>388</v>
      </c>
      <c r="C113" t="s">
        <v>163</v>
      </c>
      <c r="D113" t="s">
        <v>164</v>
      </c>
      <c r="E113" t="s">
        <v>386</v>
      </c>
      <c r="F113" s="4">
        <v>23553</v>
      </c>
      <c r="G113">
        <v>2</v>
      </c>
      <c r="H113">
        <v>189</v>
      </c>
      <c r="I113" s="6">
        <v>1.24</v>
      </c>
      <c r="J113" s="13">
        <f t="shared" si="10"/>
        <v>152.41935483870967</v>
      </c>
      <c r="K113" t="s">
        <v>61</v>
      </c>
      <c r="M113" t="s">
        <v>166</v>
      </c>
      <c r="U113" s="31"/>
    </row>
    <row r="114" spans="1:21" ht="15">
      <c r="A114" t="s">
        <v>359</v>
      </c>
      <c r="B114" t="s">
        <v>389</v>
      </c>
      <c r="C114" t="s">
        <v>337</v>
      </c>
      <c r="D114" t="s">
        <v>390</v>
      </c>
      <c r="E114" t="s">
        <v>391</v>
      </c>
      <c r="F114" s="4">
        <v>22204</v>
      </c>
      <c r="G114">
        <v>1</v>
      </c>
      <c r="H114">
        <v>181</v>
      </c>
      <c r="I114" s="6">
        <v>1.24</v>
      </c>
      <c r="J114" s="13">
        <f t="shared" si="10"/>
        <v>145.96774193548387</v>
      </c>
      <c r="K114" t="s">
        <v>167</v>
      </c>
      <c r="L114" t="s">
        <v>392</v>
      </c>
      <c r="M114" t="s">
        <v>166</v>
      </c>
      <c r="U114" s="31"/>
    </row>
    <row r="115" spans="1:21" ht="15">
      <c r="A115" t="s">
        <v>359</v>
      </c>
      <c r="B115" t="s">
        <v>393</v>
      </c>
      <c r="C115" t="s">
        <v>424</v>
      </c>
      <c r="D115" t="s">
        <v>49</v>
      </c>
      <c r="E115" t="s">
        <v>50</v>
      </c>
      <c r="F115" s="4">
        <v>23251</v>
      </c>
      <c r="G115">
        <v>1</v>
      </c>
      <c r="H115">
        <v>203</v>
      </c>
      <c r="I115" s="6">
        <v>1.36</v>
      </c>
      <c r="J115" s="13">
        <f t="shared" si="10"/>
        <v>149.26470588235293</v>
      </c>
      <c r="K115" t="s">
        <v>167</v>
      </c>
      <c r="M115" t="s">
        <v>166</v>
      </c>
      <c r="U115" s="31"/>
    </row>
    <row r="116" spans="1:21" ht="15">
      <c r="A116" t="s">
        <v>359</v>
      </c>
      <c r="B116" t="s">
        <v>394</v>
      </c>
      <c r="C116" t="s">
        <v>424</v>
      </c>
      <c r="D116" t="s">
        <v>52</v>
      </c>
      <c r="E116" t="s">
        <v>53</v>
      </c>
      <c r="F116" s="4">
        <v>23251</v>
      </c>
      <c r="G116">
        <v>2</v>
      </c>
      <c r="H116">
        <v>193</v>
      </c>
      <c r="I116" s="6">
        <v>1.34</v>
      </c>
      <c r="J116" s="13">
        <f t="shared" si="10"/>
        <v>144.02985074626864</v>
      </c>
      <c r="K116" t="s">
        <v>167</v>
      </c>
      <c r="L116" t="s">
        <v>285</v>
      </c>
      <c r="M116" t="s">
        <v>166</v>
      </c>
      <c r="U116" s="31"/>
    </row>
    <row r="117" spans="1:21" ht="15">
      <c r="A117" t="s">
        <v>359</v>
      </c>
      <c r="B117" t="s">
        <v>395</v>
      </c>
      <c r="C117" t="s">
        <v>424</v>
      </c>
      <c r="D117" t="s">
        <v>49</v>
      </c>
      <c r="E117" t="s">
        <v>50</v>
      </c>
      <c r="F117" s="4">
        <v>23251</v>
      </c>
      <c r="G117">
        <v>1</v>
      </c>
      <c r="H117">
        <v>200</v>
      </c>
      <c r="I117" s="6">
        <v>1.33</v>
      </c>
      <c r="J117" s="13">
        <f t="shared" si="10"/>
        <v>150.37593984962405</v>
      </c>
      <c r="K117" t="s">
        <v>167</v>
      </c>
      <c r="M117" t="s">
        <v>166</v>
      </c>
      <c r="N117" s="31"/>
      <c r="O117" s="31"/>
      <c r="P117" s="57"/>
      <c r="U117" s="31"/>
    </row>
    <row r="118" spans="1:21" ht="15">
      <c r="A118" t="s">
        <v>359</v>
      </c>
      <c r="B118" t="s">
        <v>396</v>
      </c>
      <c r="C118" t="s">
        <v>424</v>
      </c>
      <c r="D118" t="s">
        <v>52</v>
      </c>
      <c r="E118" t="s">
        <v>53</v>
      </c>
      <c r="F118" s="4">
        <v>23251</v>
      </c>
      <c r="G118">
        <v>2</v>
      </c>
      <c r="H118">
        <v>203</v>
      </c>
      <c r="I118" s="6">
        <v>1.28</v>
      </c>
      <c r="J118" s="13">
        <f t="shared" si="10"/>
        <v>158.59375</v>
      </c>
      <c r="K118" t="s">
        <v>167</v>
      </c>
      <c r="M118" t="s">
        <v>166</v>
      </c>
      <c r="N118" s="31"/>
      <c r="O118" s="31"/>
      <c r="P118" s="57"/>
      <c r="U118" s="31"/>
    </row>
    <row r="119" spans="1:21" ht="15">
      <c r="A119" t="s">
        <v>397</v>
      </c>
      <c r="B119" t="s">
        <v>398</v>
      </c>
      <c r="C119" t="s">
        <v>424</v>
      </c>
      <c r="D119" t="s">
        <v>113</v>
      </c>
      <c r="E119" t="s">
        <v>114</v>
      </c>
      <c r="F119" s="4">
        <v>16665</v>
      </c>
      <c r="H119" s="29">
        <v>160</v>
      </c>
      <c r="I119" s="6">
        <v>1.03</v>
      </c>
      <c r="J119" s="13">
        <f t="shared" si="10"/>
        <v>155.3398058252427</v>
      </c>
      <c r="K119" t="s">
        <v>167</v>
      </c>
      <c r="L119" t="s">
        <v>115</v>
      </c>
      <c r="M119" t="s">
        <v>166</v>
      </c>
      <c r="N119" s="31"/>
      <c r="O119" s="31"/>
      <c r="P119" s="57"/>
      <c r="U119" s="31"/>
    </row>
    <row r="120" spans="1:21" ht="15">
      <c r="A120" t="s">
        <v>397</v>
      </c>
      <c r="B120" t="s">
        <v>116</v>
      </c>
      <c r="C120" t="s">
        <v>347</v>
      </c>
      <c r="D120" t="s">
        <v>117</v>
      </c>
      <c r="E120" t="s">
        <v>118</v>
      </c>
      <c r="F120" s="4">
        <v>41868</v>
      </c>
      <c r="H120" s="29">
        <v>178</v>
      </c>
      <c r="I120" s="6">
        <v>1.34</v>
      </c>
      <c r="J120" s="13">
        <f t="shared" si="10"/>
        <v>132.83582089552237</v>
      </c>
      <c r="K120" t="s">
        <v>167</v>
      </c>
      <c r="L120" t="s">
        <v>437</v>
      </c>
      <c r="M120" t="s">
        <v>166</v>
      </c>
      <c r="N120" s="31"/>
      <c r="O120" s="31"/>
      <c r="P120" s="57"/>
      <c r="U120" s="31"/>
    </row>
    <row r="121" spans="1:22" s="31" customFormat="1" ht="15">
      <c r="A121" s="31" t="s">
        <v>359</v>
      </c>
      <c r="B121" s="31" t="s">
        <v>478</v>
      </c>
      <c r="C121" s="31" t="s">
        <v>481</v>
      </c>
      <c r="D121" s="31" t="s">
        <v>483</v>
      </c>
      <c r="E121" s="45" t="s">
        <v>240</v>
      </c>
      <c r="F121" s="38">
        <v>35300</v>
      </c>
      <c r="H121" s="31">
        <v>197</v>
      </c>
      <c r="I121" s="33"/>
      <c r="J121" s="37">
        <v>143.30708661417322</v>
      </c>
      <c r="K121" s="31" t="s">
        <v>167</v>
      </c>
      <c r="L121" s="31" t="s">
        <v>414</v>
      </c>
      <c r="M121" s="31" t="s">
        <v>400</v>
      </c>
      <c r="N121" s="3">
        <v>1.35</v>
      </c>
      <c r="O121" s="3">
        <v>2.1875</v>
      </c>
      <c r="P121" s="55">
        <f aca="true" t="shared" si="11" ref="P121:P132">N121/O121</f>
        <v>0.6171428571428572</v>
      </c>
      <c r="Q121" s="49">
        <v>182</v>
      </c>
      <c r="R121" s="49">
        <v>197</v>
      </c>
      <c r="S121" s="49">
        <v>1.27</v>
      </c>
      <c r="T121" s="13">
        <f aca="true" t="shared" si="12" ref="T121:T132">Q121/S121</f>
        <v>143.30708661417322</v>
      </c>
      <c r="V121" s="35">
        <f>S121*R121/Q121</f>
        <v>1.3746703296703298</v>
      </c>
    </row>
    <row r="122" spans="1:22" s="31" customFormat="1" ht="15">
      <c r="A122" s="31" t="s">
        <v>359</v>
      </c>
      <c r="B122" s="31" t="s">
        <v>244</v>
      </c>
      <c r="C122" s="31" t="s">
        <v>481</v>
      </c>
      <c r="D122" s="31" t="s">
        <v>483</v>
      </c>
      <c r="E122" s="31" t="s">
        <v>240</v>
      </c>
      <c r="F122" s="38">
        <v>35300</v>
      </c>
      <c r="H122" s="31">
        <v>184</v>
      </c>
      <c r="I122" s="33"/>
      <c r="J122" s="37">
        <v>137.99126637554585</v>
      </c>
      <c r="K122" s="31" t="s">
        <v>167</v>
      </c>
      <c r="L122" s="31" t="s">
        <v>414</v>
      </c>
      <c r="M122" s="31" t="s">
        <v>400</v>
      </c>
      <c r="N122">
        <v>1.25</v>
      </c>
      <c r="O122">
        <v>2.125</v>
      </c>
      <c r="P122" s="55">
        <f t="shared" si="11"/>
        <v>0.5882352941176471</v>
      </c>
      <c r="Q122" s="49">
        <v>158</v>
      </c>
      <c r="R122" s="49">
        <v>184</v>
      </c>
      <c r="S122" s="49">
        <v>1.145</v>
      </c>
      <c r="T122" s="13">
        <f t="shared" si="12"/>
        <v>137.99126637554585</v>
      </c>
      <c r="V122" s="35">
        <f aca="true" t="shared" si="13" ref="V122:V132">S122*R122/Q122</f>
        <v>1.3334177215189873</v>
      </c>
    </row>
    <row r="123" spans="1:22" s="31" customFormat="1" ht="15">
      <c r="A123" s="31" t="s">
        <v>359</v>
      </c>
      <c r="B123" s="31" t="s">
        <v>250</v>
      </c>
      <c r="C123" s="31" t="s">
        <v>481</v>
      </c>
      <c r="D123" s="31" t="s">
        <v>483</v>
      </c>
      <c r="E123" s="45" t="s">
        <v>240</v>
      </c>
      <c r="F123" s="38">
        <v>35327</v>
      </c>
      <c r="H123" s="31">
        <v>194</v>
      </c>
      <c r="I123" s="33"/>
      <c r="J123" s="37">
        <v>138.52459016393442</v>
      </c>
      <c r="K123" s="31" t="s">
        <v>167</v>
      </c>
      <c r="L123" s="31" t="s">
        <v>414</v>
      </c>
      <c r="M123" s="31" t="s">
        <v>400</v>
      </c>
      <c r="N123" s="3">
        <v>1.325</v>
      </c>
      <c r="O123" s="3">
        <v>2.1875</v>
      </c>
      <c r="P123" s="55">
        <f t="shared" si="11"/>
        <v>0.6057142857142856</v>
      </c>
      <c r="Q123" s="49">
        <v>169</v>
      </c>
      <c r="R123" s="49">
        <v>194</v>
      </c>
      <c r="S123" s="49">
        <v>1.22</v>
      </c>
      <c r="T123" s="13">
        <f t="shared" si="12"/>
        <v>138.52459016393442</v>
      </c>
      <c r="V123" s="35">
        <f t="shared" si="13"/>
        <v>1.4004733727810652</v>
      </c>
    </row>
    <row r="124" spans="1:22" s="31" customFormat="1" ht="15">
      <c r="A124" s="31" t="s">
        <v>359</v>
      </c>
      <c r="B124" s="31" t="s">
        <v>246</v>
      </c>
      <c r="C124" s="31" t="s">
        <v>481</v>
      </c>
      <c r="D124" s="31" t="s">
        <v>483</v>
      </c>
      <c r="E124" s="31" t="s">
        <v>240</v>
      </c>
      <c r="F124" s="38">
        <v>35658</v>
      </c>
      <c r="H124" s="31">
        <v>187</v>
      </c>
      <c r="I124" s="33"/>
      <c r="J124" s="37">
        <v>141.52542372881356</v>
      </c>
      <c r="K124" s="31" t="s">
        <v>167</v>
      </c>
      <c r="L124" s="31" t="s">
        <v>414</v>
      </c>
      <c r="M124" s="31" t="s">
        <v>400</v>
      </c>
      <c r="N124">
        <v>1.275</v>
      </c>
      <c r="O124">
        <v>2.1</v>
      </c>
      <c r="P124" s="55">
        <f t="shared" si="11"/>
        <v>0.6071428571428571</v>
      </c>
      <c r="Q124" s="49">
        <v>167</v>
      </c>
      <c r="R124" s="49">
        <v>187</v>
      </c>
      <c r="S124" s="49">
        <v>1.18</v>
      </c>
      <c r="T124" s="13">
        <f t="shared" si="12"/>
        <v>141.52542372881356</v>
      </c>
      <c r="V124" s="35">
        <f t="shared" si="13"/>
        <v>1.321317365269461</v>
      </c>
    </row>
    <row r="125" spans="1:22" s="31" customFormat="1" ht="15">
      <c r="A125" s="31" t="s">
        <v>359</v>
      </c>
      <c r="B125" s="31" t="s">
        <v>245</v>
      </c>
      <c r="C125" s="31" t="s">
        <v>481</v>
      </c>
      <c r="D125" s="31" t="s">
        <v>483</v>
      </c>
      <c r="E125" s="31" t="s">
        <v>240</v>
      </c>
      <c r="F125" s="38">
        <v>35658</v>
      </c>
      <c r="H125" s="31">
        <v>186</v>
      </c>
      <c r="I125" s="33"/>
      <c r="J125" s="37">
        <v>143.96551724137933</v>
      </c>
      <c r="K125" s="31" t="s">
        <v>167</v>
      </c>
      <c r="L125" s="31" t="s">
        <v>414</v>
      </c>
      <c r="M125" s="31" t="s">
        <v>400</v>
      </c>
      <c r="N125" s="31">
        <v>1.225</v>
      </c>
      <c r="O125" s="31">
        <v>2.1</v>
      </c>
      <c r="P125" s="55">
        <f t="shared" si="11"/>
        <v>0.5833333333333334</v>
      </c>
      <c r="Q125" s="49">
        <v>167</v>
      </c>
      <c r="R125" s="49">
        <v>186</v>
      </c>
      <c r="S125" s="49">
        <v>1.16</v>
      </c>
      <c r="T125" s="13">
        <f t="shared" si="12"/>
        <v>143.96551724137933</v>
      </c>
      <c r="V125" s="35">
        <f t="shared" si="13"/>
        <v>1.2919760479041915</v>
      </c>
    </row>
    <row r="126" spans="1:22" s="31" customFormat="1" ht="15">
      <c r="A126" s="31" t="s">
        <v>359</v>
      </c>
      <c r="B126" s="31" t="s">
        <v>480</v>
      </c>
      <c r="C126" s="31" t="s">
        <v>482</v>
      </c>
      <c r="D126" s="31" t="s">
        <v>484</v>
      </c>
      <c r="E126" s="45" t="s">
        <v>485</v>
      </c>
      <c r="F126" s="38">
        <v>36031</v>
      </c>
      <c r="H126" s="31">
        <v>199</v>
      </c>
      <c r="I126" s="33"/>
      <c r="J126" s="37">
        <v>136.9230769230769</v>
      </c>
      <c r="K126" s="31" t="s">
        <v>167</v>
      </c>
      <c r="L126" s="31" t="s">
        <v>414</v>
      </c>
      <c r="M126" s="31" t="s">
        <v>400</v>
      </c>
      <c r="N126" s="3">
        <v>1.35</v>
      </c>
      <c r="O126" s="3">
        <v>2.2</v>
      </c>
      <c r="P126" s="55">
        <f t="shared" si="11"/>
        <v>0.6136363636363636</v>
      </c>
      <c r="Q126" s="49">
        <v>178</v>
      </c>
      <c r="R126" s="49">
        <v>199</v>
      </c>
      <c r="S126" s="49">
        <v>1.3</v>
      </c>
      <c r="T126" s="13">
        <f t="shared" si="12"/>
        <v>136.9230769230769</v>
      </c>
      <c r="V126" s="35">
        <f t="shared" si="13"/>
        <v>1.453370786516854</v>
      </c>
    </row>
    <row r="127" spans="1:22" s="31" customFormat="1" ht="15">
      <c r="A127" s="31" t="s">
        <v>359</v>
      </c>
      <c r="B127" s="31" t="s">
        <v>477</v>
      </c>
      <c r="C127" s="31" t="s">
        <v>90</v>
      </c>
      <c r="D127" s="31" t="s">
        <v>93</v>
      </c>
      <c r="E127" s="31" t="s">
        <v>486</v>
      </c>
      <c r="F127" s="38">
        <v>37156</v>
      </c>
      <c r="H127" s="31">
        <v>195</v>
      </c>
      <c r="I127" s="33"/>
      <c r="J127" s="37">
        <v>134.9206349206349</v>
      </c>
      <c r="K127" s="31" t="s">
        <v>167</v>
      </c>
      <c r="L127" s="31" t="s">
        <v>414</v>
      </c>
      <c r="M127" s="31" t="s">
        <v>400</v>
      </c>
      <c r="N127">
        <v>1.3125</v>
      </c>
      <c r="O127">
        <v>2.2</v>
      </c>
      <c r="P127" s="55">
        <f t="shared" si="11"/>
        <v>0.5965909090909091</v>
      </c>
      <c r="Q127" s="49">
        <v>170</v>
      </c>
      <c r="R127" s="49">
        <v>195</v>
      </c>
      <c r="S127" s="49">
        <v>1.26</v>
      </c>
      <c r="T127" s="13">
        <f t="shared" si="12"/>
        <v>134.9206349206349</v>
      </c>
      <c r="V127" s="35">
        <f t="shared" si="13"/>
        <v>1.4452941176470588</v>
      </c>
    </row>
    <row r="128" spans="1:22" s="31" customFormat="1" ht="15">
      <c r="A128" s="31" t="s">
        <v>359</v>
      </c>
      <c r="B128" s="31" t="s">
        <v>243</v>
      </c>
      <c r="C128" s="31" t="s">
        <v>481</v>
      </c>
      <c r="D128" s="31" t="s">
        <v>483</v>
      </c>
      <c r="E128" s="45" t="s">
        <v>240</v>
      </c>
      <c r="F128" s="38">
        <v>39672</v>
      </c>
      <c r="H128" s="31">
        <v>178</v>
      </c>
      <c r="I128" s="33"/>
      <c r="J128" s="37">
        <v>133.85826771653544</v>
      </c>
      <c r="K128" s="31" t="s">
        <v>167</v>
      </c>
      <c r="L128" s="31" t="s">
        <v>414</v>
      </c>
      <c r="M128" s="31" t="s">
        <v>400</v>
      </c>
      <c r="N128" s="3">
        <v>1.35</v>
      </c>
      <c r="O128" s="3">
        <v>2.2125</v>
      </c>
      <c r="P128" s="55">
        <f t="shared" si="11"/>
        <v>0.6101694915254238</v>
      </c>
      <c r="Q128" s="49">
        <v>170</v>
      </c>
      <c r="R128" s="49">
        <v>178</v>
      </c>
      <c r="S128" s="49">
        <v>1.27</v>
      </c>
      <c r="T128" s="13">
        <f t="shared" si="12"/>
        <v>133.85826771653544</v>
      </c>
      <c r="V128" s="35">
        <f t="shared" si="13"/>
        <v>1.329764705882353</v>
      </c>
    </row>
    <row r="129" spans="1:22" s="31" customFormat="1" ht="15">
      <c r="A129" s="31" t="s">
        <v>359</v>
      </c>
      <c r="B129" s="31" t="s">
        <v>249</v>
      </c>
      <c r="C129" s="31" t="s">
        <v>481</v>
      </c>
      <c r="D129" s="31" t="s">
        <v>483</v>
      </c>
      <c r="E129" s="31" t="s">
        <v>240</v>
      </c>
      <c r="F129" s="38">
        <v>39672</v>
      </c>
      <c r="H129" s="31">
        <v>193</v>
      </c>
      <c r="I129" s="33"/>
      <c r="J129" s="37">
        <v>140.65040650406505</v>
      </c>
      <c r="K129" s="31" t="s">
        <v>167</v>
      </c>
      <c r="L129" s="31" t="s">
        <v>414</v>
      </c>
      <c r="M129" s="31" t="s">
        <v>400</v>
      </c>
      <c r="N129">
        <v>1.3</v>
      </c>
      <c r="O129">
        <v>2.125</v>
      </c>
      <c r="P129" s="55">
        <f t="shared" si="11"/>
        <v>0.611764705882353</v>
      </c>
      <c r="Q129" s="49">
        <v>173</v>
      </c>
      <c r="R129" s="49">
        <v>193</v>
      </c>
      <c r="S129" s="49">
        <v>1.23</v>
      </c>
      <c r="T129" s="13">
        <f t="shared" si="12"/>
        <v>140.65040650406505</v>
      </c>
      <c r="V129" s="35">
        <f t="shared" si="13"/>
        <v>1.3721965317919074</v>
      </c>
    </row>
    <row r="130" spans="1:22" s="31" customFormat="1" ht="15">
      <c r="A130" s="31" t="s">
        <v>359</v>
      </c>
      <c r="B130" s="31" t="s">
        <v>479</v>
      </c>
      <c r="C130" s="31" t="s">
        <v>481</v>
      </c>
      <c r="D130" s="31" t="s">
        <v>483</v>
      </c>
      <c r="E130" s="45" t="s">
        <v>240</v>
      </c>
      <c r="F130" s="38">
        <v>39672</v>
      </c>
      <c r="H130" s="31">
        <v>198</v>
      </c>
      <c r="I130" s="33"/>
      <c r="J130" s="37">
        <v>143.7751004016064</v>
      </c>
      <c r="K130" s="31" t="s">
        <v>167</v>
      </c>
      <c r="L130" s="31" t="s">
        <v>414</v>
      </c>
      <c r="M130" s="31" t="s">
        <v>400</v>
      </c>
      <c r="N130" s="3">
        <v>1.35</v>
      </c>
      <c r="O130" s="3">
        <v>2.2</v>
      </c>
      <c r="P130" s="55">
        <f t="shared" si="11"/>
        <v>0.6136363636363636</v>
      </c>
      <c r="Q130" s="49">
        <v>179</v>
      </c>
      <c r="R130" s="49">
        <v>198</v>
      </c>
      <c r="S130" s="49">
        <v>1.245</v>
      </c>
      <c r="T130" s="13">
        <f t="shared" si="12"/>
        <v>143.7751004016064</v>
      </c>
      <c r="V130" s="35">
        <f>S130*R130/Q130</f>
        <v>1.3771508379888269</v>
      </c>
    </row>
    <row r="131" spans="1:22" s="31" customFormat="1" ht="15">
      <c r="A131" s="31" t="s">
        <v>359</v>
      </c>
      <c r="B131" s="31" t="s">
        <v>247</v>
      </c>
      <c r="C131" s="31" t="s">
        <v>90</v>
      </c>
      <c r="D131" s="31" t="s">
        <v>93</v>
      </c>
      <c r="E131" s="31" t="s">
        <v>147</v>
      </c>
      <c r="F131" s="38">
        <v>40391</v>
      </c>
      <c r="H131" s="31">
        <v>190</v>
      </c>
      <c r="I131" s="33"/>
      <c r="J131" s="37">
        <v>142.01680672268907</v>
      </c>
      <c r="K131" s="31" t="s">
        <v>167</v>
      </c>
      <c r="L131" s="31" t="s">
        <v>414</v>
      </c>
      <c r="M131" s="31" t="s">
        <v>400</v>
      </c>
      <c r="N131" s="31">
        <v>1.225</v>
      </c>
      <c r="O131" s="31">
        <v>1.95</v>
      </c>
      <c r="P131" s="55">
        <f t="shared" si="11"/>
        <v>0.6282051282051283</v>
      </c>
      <c r="Q131" s="49">
        <v>169</v>
      </c>
      <c r="R131" s="49">
        <v>190</v>
      </c>
      <c r="S131" s="49">
        <v>1.19</v>
      </c>
      <c r="T131" s="13">
        <f t="shared" si="12"/>
        <v>142.01680672268907</v>
      </c>
      <c r="V131" s="35">
        <f t="shared" si="13"/>
        <v>1.337869822485207</v>
      </c>
    </row>
    <row r="132" spans="1:22" s="31" customFormat="1" ht="15">
      <c r="A132" s="31" t="s">
        <v>359</v>
      </c>
      <c r="B132" s="31" t="s">
        <v>248</v>
      </c>
      <c r="C132" s="31" t="s">
        <v>92</v>
      </c>
      <c r="D132" s="31" t="s">
        <v>97</v>
      </c>
      <c r="E132" s="31" t="s">
        <v>305</v>
      </c>
      <c r="F132" s="38">
        <v>36779</v>
      </c>
      <c r="H132" s="31">
        <v>191</v>
      </c>
      <c r="I132" s="33"/>
      <c r="J132" s="37">
        <v>151.78571428571428</v>
      </c>
      <c r="K132" s="31" t="s">
        <v>167</v>
      </c>
      <c r="L132" s="31" t="s">
        <v>414</v>
      </c>
      <c r="M132" s="31" t="s">
        <v>400</v>
      </c>
      <c r="N132" s="31">
        <v>1.2</v>
      </c>
      <c r="O132" s="31">
        <v>1.975</v>
      </c>
      <c r="P132" s="55">
        <f t="shared" si="11"/>
        <v>0.6075949367088607</v>
      </c>
      <c r="Q132" s="49">
        <v>170</v>
      </c>
      <c r="R132" s="49">
        <v>191</v>
      </c>
      <c r="S132" s="49">
        <v>1.12</v>
      </c>
      <c r="T132" s="13">
        <f t="shared" si="12"/>
        <v>151.78571428571428</v>
      </c>
      <c r="V132" s="35">
        <f t="shared" si="13"/>
        <v>1.2583529411764707</v>
      </c>
    </row>
    <row r="133" spans="1:22" ht="15">
      <c r="A133" s="1"/>
      <c r="E133" s="30"/>
      <c r="F133" s="65" t="s">
        <v>410</v>
      </c>
      <c r="G133" s="63" t="s">
        <v>407</v>
      </c>
      <c r="H133" s="7">
        <f>AVERAGE(H108:H118,H121:H132)</f>
        <v>193.04347826086956</v>
      </c>
      <c r="I133" s="7">
        <f>AVERAGE(I108:I132)</f>
        <v>1.2853846153846153</v>
      </c>
      <c r="J133" s="7">
        <f>AVERAGE(J108:J132)</f>
        <v>145.03155113816197</v>
      </c>
      <c r="N133" s="31"/>
      <c r="O133" s="31"/>
      <c r="P133" s="57"/>
      <c r="S133" s="39" t="s">
        <v>38</v>
      </c>
      <c r="T133" s="13">
        <f>AVERAGE(T121:T132)</f>
        <v>140.77032429984737</v>
      </c>
      <c r="U133" s="3"/>
      <c r="V133" s="3">
        <f>AVERAGE(V121:V132)</f>
        <v>1.3579878817193929</v>
      </c>
    </row>
    <row r="134" spans="1:16" ht="15">
      <c r="A134" s="1"/>
      <c r="F134" s="63"/>
      <c r="G134" s="63" t="s">
        <v>408</v>
      </c>
      <c r="H134" s="8">
        <f>COUNT(H108:H118,H121:H132)</f>
        <v>23</v>
      </c>
      <c r="N134" s="31"/>
      <c r="O134" s="31"/>
      <c r="P134" s="57"/>
    </row>
    <row r="135" spans="1:16" ht="15">
      <c r="A135" s="1"/>
      <c r="F135" s="63"/>
      <c r="G135" s="63" t="s">
        <v>409</v>
      </c>
      <c r="H135" s="8">
        <f>MIN(H108:H118,H121:H132)</f>
        <v>176</v>
      </c>
      <c r="I135" s="8"/>
      <c r="J135" s="8"/>
      <c r="N135" s="31"/>
      <c r="O135" s="31"/>
      <c r="P135" s="57"/>
    </row>
    <row r="136" spans="1:16" ht="15">
      <c r="A136" s="1"/>
      <c r="F136" s="63"/>
      <c r="G136" s="63" t="s">
        <v>419</v>
      </c>
      <c r="H136" s="63">
        <v>188</v>
      </c>
      <c r="I136" s="8"/>
      <c r="J136" s="8"/>
      <c r="N136" s="31"/>
      <c r="O136" s="31"/>
      <c r="P136" s="57"/>
    </row>
    <row r="137" spans="1:16" ht="15">
      <c r="A137" s="1"/>
      <c r="F137" s="63"/>
      <c r="G137" s="63" t="s">
        <v>418</v>
      </c>
      <c r="H137" s="63">
        <v>193</v>
      </c>
      <c r="I137" s="8"/>
      <c r="J137" s="8"/>
      <c r="N137" s="31"/>
      <c r="O137" s="31"/>
      <c r="P137" s="57"/>
    </row>
    <row r="138" spans="1:16" ht="15">
      <c r="A138" s="1"/>
      <c r="F138" s="63"/>
      <c r="G138" s="63" t="s">
        <v>420</v>
      </c>
      <c r="H138" s="63">
        <v>199</v>
      </c>
      <c r="I138" s="8"/>
      <c r="J138" s="8"/>
      <c r="N138" s="31"/>
      <c r="O138" s="31"/>
      <c r="P138" s="57"/>
    </row>
    <row r="139" spans="1:16" ht="15">
      <c r="A139" s="1"/>
      <c r="F139" s="63"/>
      <c r="G139" s="63" t="s">
        <v>404</v>
      </c>
      <c r="H139" s="8">
        <f>MAX(H108:H118,H121:H132)</f>
        <v>213</v>
      </c>
      <c r="I139" s="8"/>
      <c r="J139" s="8"/>
      <c r="N139" s="31"/>
      <c r="O139" s="31"/>
      <c r="P139" s="57"/>
    </row>
    <row r="140" spans="1:16" ht="15">
      <c r="A140" s="1"/>
      <c r="F140" s="63"/>
      <c r="G140" s="63" t="s">
        <v>405</v>
      </c>
      <c r="H140" s="7">
        <f>STDEV(H108:H118,H121:H132)</f>
        <v>8.720291179821324</v>
      </c>
      <c r="I140" s="8"/>
      <c r="J140" s="8"/>
      <c r="N140" s="31"/>
      <c r="O140" s="31"/>
      <c r="P140" s="57"/>
    </row>
    <row r="141" spans="1:16" ht="15">
      <c r="A141" s="1"/>
      <c r="F141" s="63"/>
      <c r="G141" s="63" t="s">
        <v>406</v>
      </c>
      <c r="H141" s="7">
        <f>H140/SQRT(H134)</f>
        <v>1.8183064057675207</v>
      </c>
      <c r="I141" s="8"/>
      <c r="J141" s="8"/>
      <c r="N141" s="31"/>
      <c r="O141" s="31"/>
      <c r="P141" s="57"/>
    </row>
    <row r="142" spans="1:16" ht="15">
      <c r="A142" s="1"/>
      <c r="F142" s="14"/>
      <c r="H142" s="7"/>
      <c r="I142" s="8"/>
      <c r="J142" s="8"/>
      <c r="N142" s="31"/>
      <c r="O142" s="31"/>
      <c r="P142" s="57"/>
    </row>
    <row r="143" spans="1:16" ht="15">
      <c r="A143" s="1"/>
      <c r="E143" s="24"/>
      <c r="F143" s="64" t="s">
        <v>411</v>
      </c>
      <c r="G143" s="63" t="s">
        <v>407</v>
      </c>
      <c r="H143" s="7">
        <f>AVERAGE(H108:H113)</f>
        <v>194.66666666666666</v>
      </c>
      <c r="I143" s="8"/>
      <c r="J143" s="8"/>
      <c r="N143" s="31"/>
      <c r="O143" s="31"/>
      <c r="P143" s="57"/>
    </row>
    <row r="144" spans="1:10" ht="15">
      <c r="A144" s="1"/>
      <c r="G144" s="63" t="s">
        <v>408</v>
      </c>
      <c r="H144" s="8">
        <f>COUNT(H108:H113)</f>
        <v>6</v>
      </c>
      <c r="I144" s="8"/>
      <c r="J144" s="8"/>
    </row>
    <row r="145" spans="1:21" ht="15">
      <c r="A145" s="1"/>
      <c r="G145" s="63" t="s">
        <v>409</v>
      </c>
      <c r="H145" s="8">
        <f>MIN(H108:H113)</f>
        <v>176</v>
      </c>
      <c r="I145" s="8"/>
      <c r="J145" s="8"/>
      <c r="U145" s="31"/>
    </row>
    <row r="146" spans="1:21" ht="15">
      <c r="A146" s="1"/>
      <c r="G146" s="63" t="s">
        <v>404</v>
      </c>
      <c r="H146" s="8">
        <f>MAX(H108:H113)</f>
        <v>213</v>
      </c>
      <c r="I146" s="8"/>
      <c r="J146" s="8"/>
      <c r="U146" s="31"/>
    </row>
    <row r="147" spans="1:21" ht="15">
      <c r="A147" s="1"/>
      <c r="G147" s="63" t="s">
        <v>405</v>
      </c>
      <c r="H147" s="7">
        <f>STDEV(H108:H113)</f>
        <v>12.46862729680644</v>
      </c>
      <c r="I147" s="8"/>
      <c r="J147" s="8"/>
      <c r="U147" s="31"/>
    </row>
    <row r="148" spans="1:21" ht="15">
      <c r="A148" s="1"/>
      <c r="G148" s="63" t="s">
        <v>406</v>
      </c>
      <c r="H148" s="7">
        <f>H147/SQRT(H144)</f>
        <v>5.090295778352287</v>
      </c>
      <c r="I148" s="8"/>
      <c r="J148" s="8"/>
      <c r="U148" s="31"/>
    </row>
    <row r="149" spans="1:21" ht="15">
      <c r="A149" s="1"/>
      <c r="H149" s="7"/>
      <c r="I149" s="8"/>
      <c r="J149" s="8"/>
      <c r="U149" s="31"/>
    </row>
    <row r="150" spans="1:13" ht="15">
      <c r="A150" t="s">
        <v>498</v>
      </c>
      <c r="B150" t="s">
        <v>119</v>
      </c>
      <c r="C150" t="s">
        <v>163</v>
      </c>
      <c r="D150" t="s">
        <v>120</v>
      </c>
      <c r="E150" t="s">
        <v>121</v>
      </c>
      <c r="F150" s="4">
        <v>23547</v>
      </c>
      <c r="G150">
        <v>3</v>
      </c>
      <c r="H150">
        <v>177</v>
      </c>
      <c r="I150" s="6">
        <v>1.14</v>
      </c>
      <c r="J150" s="13">
        <f>H150/I150</f>
        <v>155.26315789473685</v>
      </c>
      <c r="K150" t="s">
        <v>61</v>
      </c>
      <c r="L150" t="s">
        <v>62</v>
      </c>
      <c r="M150" t="s">
        <v>399</v>
      </c>
    </row>
    <row r="151" spans="1:13" ht="15">
      <c r="A151" t="s">
        <v>498</v>
      </c>
      <c r="B151" t="s">
        <v>122</v>
      </c>
      <c r="C151" t="s">
        <v>163</v>
      </c>
      <c r="D151" t="s">
        <v>120</v>
      </c>
      <c r="E151" t="s">
        <v>121</v>
      </c>
      <c r="F151" s="4">
        <v>23547</v>
      </c>
      <c r="G151">
        <v>3</v>
      </c>
      <c r="H151">
        <v>191</v>
      </c>
      <c r="I151" s="6">
        <v>1.23</v>
      </c>
      <c r="J151" s="13">
        <f>H151/I151</f>
        <v>155.28455284552845</v>
      </c>
      <c r="K151" t="s">
        <v>61</v>
      </c>
      <c r="L151" t="s">
        <v>62</v>
      </c>
      <c r="M151" t="s">
        <v>399</v>
      </c>
    </row>
    <row r="152" spans="1:13" ht="15">
      <c r="A152" t="s">
        <v>498</v>
      </c>
      <c r="B152" t="s">
        <v>123</v>
      </c>
      <c r="C152" t="s">
        <v>163</v>
      </c>
      <c r="D152" t="s">
        <v>164</v>
      </c>
      <c r="E152" t="s">
        <v>124</v>
      </c>
      <c r="F152" s="4">
        <v>24282</v>
      </c>
      <c r="G152">
        <v>1</v>
      </c>
      <c r="H152">
        <v>193</v>
      </c>
      <c r="I152" s="6">
        <v>1.34</v>
      </c>
      <c r="J152" s="13">
        <f>H152/I152</f>
        <v>144.02985074626864</v>
      </c>
      <c r="K152" t="s">
        <v>61</v>
      </c>
      <c r="L152" t="s">
        <v>125</v>
      </c>
      <c r="M152" t="s">
        <v>399</v>
      </c>
    </row>
    <row r="153" spans="1:22" ht="15">
      <c r="A153" t="s">
        <v>498</v>
      </c>
      <c r="B153" t="s">
        <v>1</v>
      </c>
      <c r="C153" t="s">
        <v>163</v>
      </c>
      <c r="D153" t="s">
        <v>164</v>
      </c>
      <c r="E153" t="s">
        <v>124</v>
      </c>
      <c r="F153" s="4">
        <v>40747</v>
      </c>
      <c r="H153">
        <v>179</v>
      </c>
      <c r="K153" t="s">
        <v>167</v>
      </c>
      <c r="M153" t="s">
        <v>400</v>
      </c>
      <c r="N153" s="31">
        <v>1.075</v>
      </c>
      <c r="O153" s="31">
        <v>1.8</v>
      </c>
      <c r="P153" s="55">
        <f>N153/O153</f>
        <v>0.5972222222222222</v>
      </c>
      <c r="Q153" s="49">
        <v>159</v>
      </c>
      <c r="R153" s="49">
        <v>179</v>
      </c>
      <c r="S153" s="49">
        <v>1.03</v>
      </c>
      <c r="T153" s="13">
        <f>Q153/S153</f>
        <v>154.36893203883494</v>
      </c>
      <c r="V153" s="35">
        <f>S153*R153/Q153</f>
        <v>1.159559748427673</v>
      </c>
    </row>
    <row r="154" spans="1:22" ht="15">
      <c r="A154" t="s">
        <v>498</v>
      </c>
      <c r="B154" t="s">
        <v>2</v>
      </c>
      <c r="C154" t="s">
        <v>163</v>
      </c>
      <c r="D154" t="s">
        <v>164</v>
      </c>
      <c r="E154" t="s">
        <v>124</v>
      </c>
      <c r="F154" s="4">
        <v>40747</v>
      </c>
      <c r="H154">
        <v>190</v>
      </c>
      <c r="K154" t="s">
        <v>167</v>
      </c>
      <c r="M154" t="s">
        <v>400</v>
      </c>
      <c r="N154" s="31">
        <v>1.2</v>
      </c>
      <c r="O154" s="31">
        <v>1.875</v>
      </c>
      <c r="P154" s="55">
        <f>N154/O154</f>
        <v>0.64</v>
      </c>
      <c r="Q154" s="49">
        <v>170</v>
      </c>
      <c r="R154" s="49">
        <v>190</v>
      </c>
      <c r="S154" s="49">
        <v>1.13</v>
      </c>
      <c r="T154" s="13">
        <f>Q154/S154</f>
        <v>150.4424778761062</v>
      </c>
      <c r="V154" s="35">
        <f>S154*R154/Q154</f>
        <v>1.2629411764705882</v>
      </c>
    </row>
    <row r="155" spans="1:22" ht="15">
      <c r="A155" s="1"/>
      <c r="B155" s="1"/>
      <c r="C155" s="1"/>
      <c r="D155" s="1"/>
      <c r="E155" s="1"/>
      <c r="G155" s="66" t="s">
        <v>407</v>
      </c>
      <c r="H155" s="7">
        <f>AVERAGE(H150:H154)</f>
        <v>186</v>
      </c>
      <c r="I155" s="7">
        <f>AVERAGE(I150:I154)</f>
        <v>1.2366666666666666</v>
      </c>
      <c r="K155" s="1"/>
      <c r="L155" s="1"/>
      <c r="S155" s="39" t="s">
        <v>38</v>
      </c>
      <c r="T155" s="13">
        <f>AVERAGE(T153:T154)</f>
        <v>152.40570495747056</v>
      </c>
      <c r="U155" s="3"/>
      <c r="V155" s="3">
        <f>AVERAGE(V153:V154)</f>
        <v>1.2112504624491307</v>
      </c>
    </row>
    <row r="156" spans="1:21" ht="15">
      <c r="A156" s="1"/>
      <c r="B156" s="1"/>
      <c r="C156" s="1"/>
      <c r="D156" s="1"/>
      <c r="E156" s="1"/>
      <c r="G156" s="66" t="s">
        <v>408</v>
      </c>
      <c r="H156" s="8">
        <f>COUNT(H150:H154)</f>
        <v>5</v>
      </c>
      <c r="I156" s="8"/>
      <c r="J156" s="8"/>
      <c r="K156" s="1"/>
      <c r="L156" s="1"/>
      <c r="U156" s="31"/>
    </row>
    <row r="157" spans="1:12" ht="15">
      <c r="A157" s="1"/>
      <c r="B157" s="1"/>
      <c r="C157" s="1"/>
      <c r="D157" s="1"/>
      <c r="E157" s="1"/>
      <c r="G157" s="63" t="s">
        <v>409</v>
      </c>
      <c r="H157" s="8">
        <f>MIN(H150:H154)</f>
        <v>177</v>
      </c>
      <c r="I157" s="8"/>
      <c r="J157" s="8"/>
      <c r="K157" s="1"/>
      <c r="L157" s="1"/>
    </row>
    <row r="158" spans="1:16" ht="15">
      <c r="A158" s="1"/>
      <c r="B158" s="1"/>
      <c r="C158" s="1"/>
      <c r="D158" s="1"/>
      <c r="E158" s="1"/>
      <c r="G158" s="63" t="s">
        <v>404</v>
      </c>
      <c r="H158" s="8">
        <f>MAX(H150:H154)</f>
        <v>193</v>
      </c>
      <c r="I158" s="8"/>
      <c r="J158" s="8"/>
      <c r="K158" s="1"/>
      <c r="L158" s="1"/>
      <c r="N158" s="31"/>
      <c r="O158" s="31"/>
      <c r="P158" s="57"/>
    </row>
    <row r="159" spans="1:16" ht="15">
      <c r="A159" s="1"/>
      <c r="B159" s="1"/>
      <c r="C159" s="1"/>
      <c r="D159" s="1"/>
      <c r="E159" s="1"/>
      <c r="G159" s="63" t="s">
        <v>405</v>
      </c>
      <c r="H159" s="7">
        <f>STDEV(H150:H154)</f>
        <v>7.416198487095663</v>
      </c>
      <c r="I159" s="8"/>
      <c r="J159" s="8"/>
      <c r="K159" s="1"/>
      <c r="L159" s="1"/>
      <c r="N159" s="31"/>
      <c r="O159" s="31"/>
      <c r="P159" s="57"/>
    </row>
    <row r="160" spans="1:16" ht="15">
      <c r="A160" s="1"/>
      <c r="B160" s="1"/>
      <c r="C160" s="1"/>
      <c r="D160" s="1"/>
      <c r="E160" s="1"/>
      <c r="G160" s="63" t="s">
        <v>406</v>
      </c>
      <c r="H160" s="7">
        <f>H159/SQRT(H156)</f>
        <v>3.3166247903554</v>
      </c>
      <c r="I160" s="8"/>
      <c r="J160" s="8"/>
      <c r="K160" s="1"/>
      <c r="L160" s="1"/>
      <c r="N160" s="31"/>
      <c r="O160" s="31"/>
      <c r="P160" s="57"/>
    </row>
    <row r="161" spans="1:16" ht="15">
      <c r="A161" s="1"/>
      <c r="B161" s="1"/>
      <c r="C161" s="1"/>
      <c r="D161" s="1"/>
      <c r="E161" s="1"/>
      <c r="F161" s="1"/>
      <c r="G161" s="1"/>
      <c r="H161" s="7"/>
      <c r="I161" s="8"/>
      <c r="J161" s="8"/>
      <c r="K161" s="1"/>
      <c r="L161" s="1"/>
      <c r="N161" s="31"/>
      <c r="O161" s="31"/>
      <c r="P161" s="57"/>
    </row>
    <row r="162" spans="1:16" ht="15">
      <c r="A162" s="1"/>
      <c r="B162" s="1"/>
      <c r="C162" s="1"/>
      <c r="D162" s="1"/>
      <c r="E162" s="1"/>
      <c r="F162" s="1"/>
      <c r="G162" s="1"/>
      <c r="H162" s="7"/>
      <c r="I162" s="8"/>
      <c r="J162" s="8"/>
      <c r="K162" s="1"/>
      <c r="L162" s="1"/>
      <c r="N162" s="31"/>
      <c r="O162" s="31"/>
      <c r="P162" s="57"/>
    </row>
    <row r="163" spans="1:16" ht="15">
      <c r="A163" t="s">
        <v>126</v>
      </c>
      <c r="B163" t="s">
        <v>127</v>
      </c>
      <c r="C163" t="s">
        <v>337</v>
      </c>
      <c r="D163" t="s">
        <v>128</v>
      </c>
      <c r="F163" s="4">
        <v>22547</v>
      </c>
      <c r="H163">
        <v>278</v>
      </c>
      <c r="I163" s="6">
        <v>1.54</v>
      </c>
      <c r="J163" s="13">
        <f aca="true" t="shared" si="14" ref="J163:J173">H163/I163</f>
        <v>180.5194805194805</v>
      </c>
      <c r="K163" t="s">
        <v>167</v>
      </c>
      <c r="M163" t="s">
        <v>166</v>
      </c>
      <c r="N163" s="31"/>
      <c r="O163" s="31"/>
      <c r="P163" s="57"/>
    </row>
    <row r="164" spans="1:16" ht="15">
      <c r="A164" t="s">
        <v>126</v>
      </c>
      <c r="B164" t="s">
        <v>129</v>
      </c>
      <c r="C164" t="s">
        <v>332</v>
      </c>
      <c r="D164" t="s">
        <v>130</v>
      </c>
      <c r="E164" t="s">
        <v>131</v>
      </c>
      <c r="F164" s="4">
        <v>23604</v>
      </c>
      <c r="G164">
        <v>3</v>
      </c>
      <c r="H164">
        <v>309</v>
      </c>
      <c r="I164" s="6">
        <v>1.57</v>
      </c>
      <c r="J164" s="13">
        <f t="shared" si="14"/>
        <v>196.81528662420382</v>
      </c>
      <c r="K164" t="s">
        <v>61</v>
      </c>
      <c r="L164" t="s">
        <v>62</v>
      </c>
      <c r="M164" t="s">
        <v>60</v>
      </c>
      <c r="N164" s="31"/>
      <c r="O164" s="31"/>
      <c r="P164" s="57"/>
    </row>
    <row r="165" spans="1:16" ht="15">
      <c r="A165" t="s">
        <v>126</v>
      </c>
      <c r="B165" t="s">
        <v>363</v>
      </c>
      <c r="C165" t="s">
        <v>332</v>
      </c>
      <c r="D165" t="s">
        <v>130</v>
      </c>
      <c r="E165" t="s">
        <v>131</v>
      </c>
      <c r="F165" s="4">
        <v>23604</v>
      </c>
      <c r="G165">
        <v>3</v>
      </c>
      <c r="H165">
        <v>294</v>
      </c>
      <c r="I165" s="6">
        <v>1.53</v>
      </c>
      <c r="J165" s="13">
        <f t="shared" si="14"/>
        <v>192.15686274509804</v>
      </c>
      <c r="K165" t="s">
        <v>61</v>
      </c>
      <c r="L165" t="s">
        <v>62</v>
      </c>
      <c r="M165" t="s">
        <v>60</v>
      </c>
      <c r="N165" s="31"/>
      <c r="O165" s="31"/>
      <c r="P165" s="57"/>
    </row>
    <row r="166" spans="1:16" ht="15">
      <c r="A166" t="s">
        <v>126</v>
      </c>
      <c r="B166" t="s">
        <v>364</v>
      </c>
      <c r="C166" t="s">
        <v>292</v>
      </c>
      <c r="D166" t="s">
        <v>365</v>
      </c>
      <c r="E166" t="s">
        <v>366</v>
      </c>
      <c r="F166" s="4">
        <v>23972</v>
      </c>
      <c r="G166">
        <v>6</v>
      </c>
      <c r="H166">
        <v>303</v>
      </c>
      <c r="I166" s="6">
        <v>1.56</v>
      </c>
      <c r="J166" s="13">
        <f t="shared" si="14"/>
        <v>194.23076923076923</v>
      </c>
      <c r="K166" t="s">
        <v>61</v>
      </c>
      <c r="L166" t="s">
        <v>62</v>
      </c>
      <c r="M166" t="s">
        <v>60</v>
      </c>
      <c r="N166" s="31"/>
      <c r="O166" s="31"/>
      <c r="P166" s="57"/>
    </row>
    <row r="167" spans="1:13" ht="15">
      <c r="A167" t="s">
        <v>126</v>
      </c>
      <c r="B167" t="s">
        <v>367</v>
      </c>
      <c r="C167" t="s">
        <v>292</v>
      </c>
      <c r="D167" t="s">
        <v>365</v>
      </c>
      <c r="E167" t="s">
        <v>366</v>
      </c>
      <c r="F167" s="4">
        <v>23972</v>
      </c>
      <c r="G167">
        <v>6</v>
      </c>
      <c r="H167">
        <v>284</v>
      </c>
      <c r="I167" s="6">
        <v>1.59</v>
      </c>
      <c r="J167" s="13">
        <f t="shared" si="14"/>
        <v>178.61635220125785</v>
      </c>
      <c r="K167" t="s">
        <v>61</v>
      </c>
      <c r="L167" t="s">
        <v>62</v>
      </c>
      <c r="M167" t="s">
        <v>60</v>
      </c>
    </row>
    <row r="168" spans="1:13" ht="15">
      <c r="A168" t="s">
        <v>126</v>
      </c>
      <c r="B168" t="s">
        <v>368</v>
      </c>
      <c r="C168" t="s">
        <v>337</v>
      </c>
      <c r="D168" t="s">
        <v>128</v>
      </c>
      <c r="F168" s="4">
        <v>22547</v>
      </c>
      <c r="H168">
        <v>289</v>
      </c>
      <c r="I168" s="6">
        <v>1.61</v>
      </c>
      <c r="J168" s="13">
        <f t="shared" si="14"/>
        <v>179.5031055900621</v>
      </c>
      <c r="K168" t="s">
        <v>167</v>
      </c>
      <c r="M168" t="s">
        <v>166</v>
      </c>
    </row>
    <row r="169" spans="1:13" ht="15">
      <c r="A169" t="s">
        <v>126</v>
      </c>
      <c r="B169" t="s">
        <v>369</v>
      </c>
      <c r="C169" t="s">
        <v>424</v>
      </c>
      <c r="D169" t="s">
        <v>49</v>
      </c>
      <c r="E169" t="s">
        <v>370</v>
      </c>
      <c r="F169" s="4">
        <v>17766</v>
      </c>
      <c r="H169">
        <v>263</v>
      </c>
      <c r="I169" s="6">
        <v>1.54</v>
      </c>
      <c r="J169" s="13">
        <f t="shared" si="14"/>
        <v>170.77922077922076</v>
      </c>
      <c r="K169" t="s">
        <v>167</v>
      </c>
      <c r="M169" t="s">
        <v>166</v>
      </c>
    </row>
    <row r="170" spans="1:13" ht="15">
      <c r="A170" t="s">
        <v>126</v>
      </c>
      <c r="B170" t="s">
        <v>371</v>
      </c>
      <c r="C170" t="s">
        <v>424</v>
      </c>
      <c r="D170" t="s">
        <v>49</v>
      </c>
      <c r="E170" t="s">
        <v>370</v>
      </c>
      <c r="F170" s="4">
        <v>17770</v>
      </c>
      <c r="H170">
        <v>296</v>
      </c>
      <c r="I170" s="6">
        <v>1.59</v>
      </c>
      <c r="J170" s="13">
        <f t="shared" si="14"/>
        <v>186.1635220125786</v>
      </c>
      <c r="K170" t="s">
        <v>167</v>
      </c>
      <c r="M170" t="s">
        <v>166</v>
      </c>
    </row>
    <row r="171" spans="1:13" ht="15">
      <c r="A171" t="s">
        <v>126</v>
      </c>
      <c r="B171" t="s">
        <v>372</v>
      </c>
      <c r="C171" t="s">
        <v>424</v>
      </c>
      <c r="D171" t="s">
        <v>49</v>
      </c>
      <c r="E171" t="s">
        <v>370</v>
      </c>
      <c r="F171" s="4">
        <v>17770</v>
      </c>
      <c r="H171">
        <v>266</v>
      </c>
      <c r="I171" s="6">
        <v>1.51</v>
      </c>
      <c r="J171" s="13">
        <f t="shared" si="14"/>
        <v>176.158940397351</v>
      </c>
      <c r="K171" t="s">
        <v>167</v>
      </c>
      <c r="M171" t="s">
        <v>166</v>
      </c>
    </row>
    <row r="172" spans="1:13" ht="15">
      <c r="A172" t="s">
        <v>126</v>
      </c>
      <c r="B172" t="s">
        <v>373</v>
      </c>
      <c r="C172" t="s">
        <v>374</v>
      </c>
      <c r="D172" t="s">
        <v>220</v>
      </c>
      <c r="E172" s="47" t="s">
        <v>375</v>
      </c>
      <c r="F172" s="4">
        <v>23616</v>
      </c>
      <c r="G172">
        <v>1</v>
      </c>
      <c r="H172">
        <v>293</v>
      </c>
      <c r="I172" s="6">
        <v>1.69</v>
      </c>
      <c r="J172" s="13">
        <f t="shared" si="14"/>
        <v>173.37278106508876</v>
      </c>
      <c r="K172" t="s">
        <v>61</v>
      </c>
      <c r="M172" t="s">
        <v>60</v>
      </c>
    </row>
    <row r="173" spans="1:13" ht="15">
      <c r="A173" t="s">
        <v>126</v>
      </c>
      <c r="B173" t="s">
        <v>376</v>
      </c>
      <c r="C173" t="s">
        <v>374</v>
      </c>
      <c r="D173" t="s">
        <v>220</v>
      </c>
      <c r="E173" t="s">
        <v>375</v>
      </c>
      <c r="F173" s="4">
        <v>23616</v>
      </c>
      <c r="G173">
        <v>1</v>
      </c>
      <c r="H173">
        <v>299</v>
      </c>
      <c r="I173" s="6">
        <v>1.59</v>
      </c>
      <c r="J173" s="13">
        <f t="shared" si="14"/>
        <v>188.0503144654088</v>
      </c>
      <c r="K173" t="s">
        <v>61</v>
      </c>
      <c r="M173" t="s">
        <v>60</v>
      </c>
    </row>
    <row r="174" spans="1:22" s="31" customFormat="1" ht="15">
      <c r="A174" s="31" t="s">
        <v>126</v>
      </c>
      <c r="B174" s="31" t="s">
        <v>272</v>
      </c>
      <c r="C174" s="31" t="s">
        <v>90</v>
      </c>
      <c r="D174" s="31" t="s">
        <v>93</v>
      </c>
      <c r="E174" s="31" t="s">
        <v>486</v>
      </c>
      <c r="F174" s="38">
        <v>34963</v>
      </c>
      <c r="H174" s="31">
        <v>295</v>
      </c>
      <c r="I174" s="33"/>
      <c r="J174" s="37">
        <v>170.13888888888889</v>
      </c>
      <c r="K174" s="31" t="s">
        <v>193</v>
      </c>
      <c r="L174" s="31" t="s">
        <v>415</v>
      </c>
      <c r="M174" s="31" t="s">
        <v>400</v>
      </c>
      <c r="N174" s="35">
        <v>1.5</v>
      </c>
      <c r="O174" s="35">
        <v>2.4375</v>
      </c>
      <c r="P174" s="55">
        <f aca="true" t="shared" si="15" ref="P174:P185">N174/O174</f>
        <v>0.6153846153846154</v>
      </c>
      <c r="Q174" s="49">
        <v>245</v>
      </c>
      <c r="R174" s="49">
        <v>295</v>
      </c>
      <c r="S174" s="49">
        <v>1.44</v>
      </c>
      <c r="T174" s="13">
        <f aca="true" t="shared" si="16" ref="T174:T185">Q174/S174</f>
        <v>170.13888888888889</v>
      </c>
      <c r="U174"/>
      <c r="V174" s="35">
        <f aca="true" t="shared" si="17" ref="V174:V185">S174*R174/Q174</f>
        <v>1.7338775510204083</v>
      </c>
    </row>
    <row r="175" spans="1:22" s="31" customFormat="1" ht="15">
      <c r="A175" s="31" t="s">
        <v>126</v>
      </c>
      <c r="B175" s="31" t="s">
        <v>488</v>
      </c>
      <c r="C175" s="31" t="s">
        <v>90</v>
      </c>
      <c r="D175" s="31" t="s">
        <v>93</v>
      </c>
      <c r="E175" s="31" t="s">
        <v>276</v>
      </c>
      <c r="F175" s="38">
        <v>34969</v>
      </c>
      <c r="H175" s="31">
        <v>266</v>
      </c>
      <c r="I175" s="33"/>
      <c r="J175" s="37">
        <v>169.62962962962962</v>
      </c>
      <c r="K175" s="31" t="s">
        <v>193</v>
      </c>
      <c r="L175" s="31" t="s">
        <v>415</v>
      </c>
      <c r="M175" s="31" t="s">
        <v>400</v>
      </c>
      <c r="N175" s="35">
        <v>1.45</v>
      </c>
      <c r="O175" s="35">
        <v>2.3</v>
      </c>
      <c r="P175" s="55">
        <f t="shared" si="15"/>
        <v>0.6304347826086957</v>
      </c>
      <c r="Q175" s="49">
        <v>229</v>
      </c>
      <c r="R175" s="49">
        <v>266</v>
      </c>
      <c r="S175" s="49">
        <v>1.35</v>
      </c>
      <c r="T175" s="13">
        <f t="shared" si="16"/>
        <v>169.62962962962962</v>
      </c>
      <c r="U175"/>
      <c r="V175" s="35">
        <f t="shared" si="17"/>
        <v>1.568122270742358</v>
      </c>
    </row>
    <row r="176" spans="1:22" s="31" customFormat="1" ht="15">
      <c r="A176" s="31" t="s">
        <v>126</v>
      </c>
      <c r="B176" s="31" t="s">
        <v>489</v>
      </c>
      <c r="C176" s="31" t="s">
        <v>90</v>
      </c>
      <c r="D176" s="31" t="s">
        <v>93</v>
      </c>
      <c r="E176" s="31" t="s">
        <v>276</v>
      </c>
      <c r="F176" s="38">
        <v>34961</v>
      </c>
      <c r="H176" s="31">
        <v>272</v>
      </c>
      <c r="I176" s="33"/>
      <c r="J176" s="37">
        <v>159.2982456140351</v>
      </c>
      <c r="K176" s="31" t="s">
        <v>193</v>
      </c>
      <c r="L176" s="31" t="s">
        <v>415</v>
      </c>
      <c r="M176" s="31" t="s">
        <v>400</v>
      </c>
      <c r="N176" s="35">
        <v>1.475</v>
      </c>
      <c r="O176" s="35">
        <v>2.3125</v>
      </c>
      <c r="P176" s="55">
        <f t="shared" si="15"/>
        <v>0.6378378378378379</v>
      </c>
      <c r="Q176" s="49">
        <v>227</v>
      </c>
      <c r="R176" s="49">
        <v>272</v>
      </c>
      <c r="S176" s="49">
        <v>1.425</v>
      </c>
      <c r="T176" s="13">
        <f t="shared" si="16"/>
        <v>159.2982456140351</v>
      </c>
      <c r="U176"/>
      <c r="V176" s="35">
        <f t="shared" si="17"/>
        <v>1.707488986784141</v>
      </c>
    </row>
    <row r="177" spans="1:22" s="31" customFormat="1" ht="15">
      <c r="A177" s="31" t="s">
        <v>126</v>
      </c>
      <c r="B177" s="31" t="s">
        <v>490</v>
      </c>
      <c r="C177" s="31" t="s">
        <v>90</v>
      </c>
      <c r="D177" s="31" t="s">
        <v>93</v>
      </c>
      <c r="E177" s="31" t="s">
        <v>276</v>
      </c>
      <c r="F177" s="38">
        <v>34971</v>
      </c>
      <c r="H177" s="31">
        <v>274</v>
      </c>
      <c r="I177" s="33"/>
      <c r="J177" s="37">
        <v>161.9718309859155</v>
      </c>
      <c r="K177" s="31" t="s">
        <v>193</v>
      </c>
      <c r="L177" s="31" t="s">
        <v>415</v>
      </c>
      <c r="M177" s="31" t="s">
        <v>400</v>
      </c>
      <c r="N177" s="35">
        <v>1.475</v>
      </c>
      <c r="O177" s="35">
        <v>2.3</v>
      </c>
      <c r="P177" s="55">
        <f t="shared" si="15"/>
        <v>0.641304347826087</v>
      </c>
      <c r="Q177" s="49">
        <v>230</v>
      </c>
      <c r="R177" s="49">
        <v>274</v>
      </c>
      <c r="S177" s="49">
        <v>1.42</v>
      </c>
      <c r="T177" s="13">
        <f t="shared" si="16"/>
        <v>161.9718309859155</v>
      </c>
      <c r="U177"/>
      <c r="V177" s="35">
        <f t="shared" si="17"/>
        <v>1.6916521739130435</v>
      </c>
    </row>
    <row r="178" spans="1:22" s="31" customFormat="1" ht="15">
      <c r="A178" s="31" t="s">
        <v>126</v>
      </c>
      <c r="B178" s="31" t="s">
        <v>496</v>
      </c>
      <c r="C178" s="31" t="s">
        <v>481</v>
      </c>
      <c r="D178" s="31" t="s">
        <v>483</v>
      </c>
      <c r="E178" s="31" t="s">
        <v>240</v>
      </c>
      <c r="F178" s="38">
        <v>35301</v>
      </c>
      <c r="H178" s="31">
        <v>293</v>
      </c>
      <c r="I178" s="33"/>
      <c r="J178" s="37">
        <v>174.64788732394368</v>
      </c>
      <c r="K178" s="31" t="s">
        <v>193</v>
      </c>
      <c r="L178" s="31" t="s">
        <v>415</v>
      </c>
      <c r="M178" s="31" t="s">
        <v>400</v>
      </c>
      <c r="N178" s="35">
        <v>1.5375</v>
      </c>
      <c r="O178" s="35">
        <v>2.25</v>
      </c>
      <c r="P178" s="55">
        <f t="shared" si="15"/>
        <v>0.6833333333333333</v>
      </c>
      <c r="Q178" s="49">
        <v>248</v>
      </c>
      <c r="R178" s="49">
        <v>293</v>
      </c>
      <c r="S178" s="49">
        <v>1.42</v>
      </c>
      <c r="T178" s="13">
        <f t="shared" si="16"/>
        <v>174.64788732394368</v>
      </c>
      <c r="U178"/>
      <c r="V178" s="35">
        <f t="shared" si="17"/>
        <v>1.6776612903225807</v>
      </c>
    </row>
    <row r="179" spans="1:22" s="31" customFormat="1" ht="15">
      <c r="A179" s="31" t="s">
        <v>126</v>
      </c>
      <c r="B179" s="31" t="s">
        <v>487</v>
      </c>
      <c r="C179" s="31" t="s">
        <v>90</v>
      </c>
      <c r="D179" s="31" t="s">
        <v>93</v>
      </c>
      <c r="E179" s="31" t="s">
        <v>276</v>
      </c>
      <c r="F179" s="38">
        <v>35326</v>
      </c>
      <c r="H179" s="31">
        <v>253</v>
      </c>
      <c r="I179" s="33"/>
      <c r="J179" s="37">
        <v>158.57142857142858</v>
      </c>
      <c r="K179" s="31" t="s">
        <v>193</v>
      </c>
      <c r="L179" s="31" t="s">
        <v>415</v>
      </c>
      <c r="M179" s="31" t="s">
        <v>400</v>
      </c>
      <c r="N179" s="35">
        <v>1.5</v>
      </c>
      <c r="O179" s="35">
        <v>2.3</v>
      </c>
      <c r="P179" s="55">
        <f t="shared" si="15"/>
        <v>0.6521739130434783</v>
      </c>
      <c r="Q179" s="49">
        <v>222</v>
      </c>
      <c r="R179" s="49">
        <v>253</v>
      </c>
      <c r="S179" s="49">
        <v>1.4</v>
      </c>
      <c r="T179" s="13">
        <f t="shared" si="16"/>
        <v>158.57142857142858</v>
      </c>
      <c r="U179"/>
      <c r="V179" s="35">
        <f t="shared" si="17"/>
        <v>1.5954954954954954</v>
      </c>
    </row>
    <row r="180" spans="1:22" s="31" customFormat="1" ht="15">
      <c r="A180" s="31" t="s">
        <v>126</v>
      </c>
      <c r="B180" s="31" t="s">
        <v>492</v>
      </c>
      <c r="C180" s="31" t="s">
        <v>481</v>
      </c>
      <c r="D180" s="31" t="s">
        <v>483</v>
      </c>
      <c r="E180" s="31" t="s">
        <v>240</v>
      </c>
      <c r="F180" s="38">
        <v>35661</v>
      </c>
      <c r="H180" s="31">
        <v>280</v>
      </c>
      <c r="I180" s="33"/>
      <c r="J180" s="37">
        <v>167.85714285714286</v>
      </c>
      <c r="K180" s="31" t="s">
        <v>193</v>
      </c>
      <c r="L180" s="31" t="s">
        <v>415</v>
      </c>
      <c r="M180" s="31" t="s">
        <v>400</v>
      </c>
      <c r="N180" s="35">
        <v>1.4625</v>
      </c>
      <c r="O180" s="35">
        <v>2.225</v>
      </c>
      <c r="P180" s="55">
        <f t="shared" si="15"/>
        <v>0.6573033707865168</v>
      </c>
      <c r="Q180" s="49">
        <v>235</v>
      </c>
      <c r="R180" s="49">
        <v>280</v>
      </c>
      <c r="S180" s="49">
        <v>1.4</v>
      </c>
      <c r="T180" s="13">
        <f t="shared" si="16"/>
        <v>167.85714285714286</v>
      </c>
      <c r="U180"/>
      <c r="V180" s="35">
        <f t="shared" si="17"/>
        <v>1.6680851063829787</v>
      </c>
    </row>
    <row r="181" spans="1:22" s="31" customFormat="1" ht="15">
      <c r="A181" s="31" t="s">
        <v>126</v>
      </c>
      <c r="B181" s="31" t="s">
        <v>493</v>
      </c>
      <c r="C181" s="31" t="s">
        <v>481</v>
      </c>
      <c r="D181" s="31" t="s">
        <v>483</v>
      </c>
      <c r="E181" s="45" t="s">
        <v>240</v>
      </c>
      <c r="F181" s="38">
        <v>39672</v>
      </c>
      <c r="H181" s="31">
        <v>280</v>
      </c>
      <c r="I181" s="33"/>
      <c r="J181" s="37">
        <v>169.93006993006995</v>
      </c>
      <c r="K181" s="31" t="s">
        <v>193</v>
      </c>
      <c r="L181" s="31" t="s">
        <v>415</v>
      </c>
      <c r="M181" s="31" t="s">
        <v>400</v>
      </c>
      <c r="N181">
        <v>1.55</v>
      </c>
      <c r="O181">
        <v>2.35</v>
      </c>
      <c r="P181" s="55">
        <f t="shared" si="15"/>
        <v>0.6595744680851063</v>
      </c>
      <c r="Q181" s="49">
        <v>243</v>
      </c>
      <c r="R181" s="49">
        <v>280</v>
      </c>
      <c r="S181" s="49">
        <v>1.43</v>
      </c>
      <c r="T181" s="13">
        <f t="shared" si="16"/>
        <v>169.93006993006995</v>
      </c>
      <c r="U181" s="3"/>
      <c r="V181" s="35">
        <f t="shared" si="17"/>
        <v>1.6477366255144033</v>
      </c>
    </row>
    <row r="182" spans="1:22" s="31" customFormat="1" ht="15">
      <c r="A182" s="31" t="s">
        <v>126</v>
      </c>
      <c r="B182" s="31" t="s">
        <v>494</v>
      </c>
      <c r="C182" s="31" t="s">
        <v>481</v>
      </c>
      <c r="D182" s="31" t="s">
        <v>483</v>
      </c>
      <c r="E182" s="31" t="s">
        <v>240</v>
      </c>
      <c r="F182" s="38">
        <v>39672</v>
      </c>
      <c r="H182" s="31">
        <v>283</v>
      </c>
      <c r="I182" s="33"/>
      <c r="J182" s="37">
        <v>169.06474820143887</v>
      </c>
      <c r="K182" s="31" t="s">
        <v>193</v>
      </c>
      <c r="L182" s="31" t="s">
        <v>415</v>
      </c>
      <c r="M182" s="31" t="s">
        <v>400</v>
      </c>
      <c r="N182" s="35">
        <v>1.5</v>
      </c>
      <c r="O182" s="35">
        <v>2.3125</v>
      </c>
      <c r="P182" s="55">
        <f t="shared" si="15"/>
        <v>0.6486486486486487</v>
      </c>
      <c r="Q182" s="49">
        <v>235</v>
      </c>
      <c r="R182" s="49">
        <v>283</v>
      </c>
      <c r="S182" s="49">
        <v>1.39</v>
      </c>
      <c r="T182" s="13">
        <f t="shared" si="16"/>
        <v>169.06474820143887</v>
      </c>
      <c r="U182" s="3"/>
      <c r="V182" s="35">
        <f t="shared" si="17"/>
        <v>1.673914893617021</v>
      </c>
    </row>
    <row r="183" spans="1:22" s="31" customFormat="1" ht="15">
      <c r="A183" s="31" t="s">
        <v>126</v>
      </c>
      <c r="B183" s="31" t="s">
        <v>491</v>
      </c>
      <c r="C183" s="31" t="s">
        <v>481</v>
      </c>
      <c r="D183" s="31" t="s">
        <v>275</v>
      </c>
      <c r="E183" s="45" t="s">
        <v>274</v>
      </c>
      <c r="F183" s="38">
        <v>39732</v>
      </c>
      <c r="H183" s="31">
        <v>278</v>
      </c>
      <c r="I183" s="33"/>
      <c r="J183" s="37">
        <v>165.71428571428572</v>
      </c>
      <c r="K183" s="31" t="s">
        <v>193</v>
      </c>
      <c r="L183" s="31" t="s">
        <v>415</v>
      </c>
      <c r="M183" s="31" t="s">
        <v>400</v>
      </c>
      <c r="N183" s="35">
        <v>1.45</v>
      </c>
      <c r="O183" s="35">
        <v>2.225</v>
      </c>
      <c r="P183" s="55">
        <f t="shared" si="15"/>
        <v>0.6516853932584269</v>
      </c>
      <c r="Q183" s="49">
        <v>232</v>
      </c>
      <c r="R183" s="49">
        <v>278</v>
      </c>
      <c r="S183" s="49">
        <v>1.4</v>
      </c>
      <c r="T183" s="13">
        <f t="shared" si="16"/>
        <v>165.71428571428572</v>
      </c>
      <c r="U183" s="3"/>
      <c r="V183" s="35">
        <f t="shared" si="17"/>
        <v>1.6775862068965517</v>
      </c>
    </row>
    <row r="184" spans="1:22" s="31" customFormat="1" ht="15">
      <c r="A184" s="31" t="s">
        <v>126</v>
      </c>
      <c r="B184" s="31" t="s">
        <v>273</v>
      </c>
      <c r="D184" s="31" t="s">
        <v>483</v>
      </c>
      <c r="E184" s="45" t="s">
        <v>240</v>
      </c>
      <c r="F184" s="38">
        <v>40062</v>
      </c>
      <c r="H184" s="31">
        <v>296</v>
      </c>
      <c r="I184" s="33"/>
      <c r="J184" s="37">
        <v>177.3722627737226</v>
      </c>
      <c r="K184" s="31" t="s">
        <v>193</v>
      </c>
      <c r="L184" s="31" t="s">
        <v>415</v>
      </c>
      <c r="M184" s="31" t="s">
        <v>400</v>
      </c>
      <c r="N184" s="35">
        <v>1.5</v>
      </c>
      <c r="O184" s="35">
        <v>2.225</v>
      </c>
      <c r="P184" s="55">
        <f t="shared" si="15"/>
        <v>0.6741573033707865</v>
      </c>
      <c r="Q184" s="49">
        <v>243</v>
      </c>
      <c r="R184" s="49">
        <v>296</v>
      </c>
      <c r="S184" s="49">
        <v>1.37</v>
      </c>
      <c r="T184" s="13">
        <f t="shared" si="16"/>
        <v>177.3722627737226</v>
      </c>
      <c r="U184" s="3"/>
      <c r="V184" s="35">
        <f t="shared" si="17"/>
        <v>1.66880658436214</v>
      </c>
    </row>
    <row r="185" spans="1:22" s="31" customFormat="1" ht="15">
      <c r="A185" s="31" t="s">
        <v>126</v>
      </c>
      <c r="B185" s="31" t="s">
        <v>495</v>
      </c>
      <c r="C185" s="31" t="s">
        <v>90</v>
      </c>
      <c r="D185" s="31" t="s">
        <v>93</v>
      </c>
      <c r="E185" s="45" t="s">
        <v>276</v>
      </c>
      <c r="F185" s="38">
        <v>40071</v>
      </c>
      <c r="H185" s="31">
        <v>292</v>
      </c>
      <c r="I185" s="33"/>
      <c r="J185" s="37">
        <v>167.83216783216784</v>
      </c>
      <c r="K185" s="31" t="s">
        <v>193</v>
      </c>
      <c r="L185" s="31" t="s">
        <v>415</v>
      </c>
      <c r="M185" s="31" t="s">
        <v>400</v>
      </c>
      <c r="N185" s="35">
        <v>1.525</v>
      </c>
      <c r="O185" s="35">
        <v>2.2875</v>
      </c>
      <c r="P185" s="55">
        <f t="shared" si="15"/>
        <v>0.6666666666666666</v>
      </c>
      <c r="Q185" s="49">
        <v>240</v>
      </c>
      <c r="R185" s="49">
        <v>292</v>
      </c>
      <c r="S185" s="49">
        <v>1.43</v>
      </c>
      <c r="T185" s="13">
        <f t="shared" si="16"/>
        <v>167.83216783216784</v>
      </c>
      <c r="U185" s="3"/>
      <c r="V185" s="35">
        <f t="shared" si="17"/>
        <v>1.7398333333333333</v>
      </c>
    </row>
    <row r="186" spans="1:22" ht="15">
      <c r="A186" s="1"/>
      <c r="G186" s="1" t="s">
        <v>407</v>
      </c>
      <c r="H186" s="7">
        <f>AVERAGE(H163:H185)</f>
        <v>284.17391304347825</v>
      </c>
      <c r="I186" s="7">
        <f>AVERAGE(I163:I185)</f>
        <v>1.5745454545454545</v>
      </c>
      <c r="J186" s="7">
        <f>AVERAGE(J163:J185)</f>
        <v>175.1476184327473</v>
      </c>
      <c r="S186" s="39" t="s">
        <v>38</v>
      </c>
      <c r="T186" s="13">
        <f>AVERAGE(T174:T185)</f>
        <v>167.6690490268891</v>
      </c>
      <c r="U186" s="3"/>
      <c r="V186" s="3">
        <f>AVERAGE(V174:V185)</f>
        <v>1.6708550431987046</v>
      </c>
    </row>
    <row r="187" spans="1:10" ht="15">
      <c r="A187" s="1"/>
      <c r="D187" s="24"/>
      <c r="E187" s="27"/>
      <c r="G187" s="1" t="s">
        <v>408</v>
      </c>
      <c r="H187" s="8">
        <f>COUNT(H163:H185)</f>
        <v>23</v>
      </c>
      <c r="I187" s="8"/>
      <c r="J187" s="8"/>
    </row>
    <row r="188" spans="1:10" ht="15">
      <c r="A188" s="1"/>
      <c r="D188" s="1"/>
      <c r="E188" s="27"/>
      <c r="G188" s="1" t="s">
        <v>409</v>
      </c>
      <c r="H188" s="8">
        <f>MIN(H163:H185)</f>
        <v>253</v>
      </c>
      <c r="I188" s="8"/>
      <c r="J188" s="8"/>
    </row>
    <row r="189" spans="1:10" ht="15">
      <c r="A189" s="1"/>
      <c r="D189" s="1"/>
      <c r="E189" s="27"/>
      <c r="F189" s="1"/>
      <c r="G189" s="1" t="s">
        <v>419</v>
      </c>
      <c r="H189" s="63">
        <v>274</v>
      </c>
      <c r="I189" s="8"/>
      <c r="J189" s="8"/>
    </row>
    <row r="190" spans="1:10" ht="15">
      <c r="A190" s="1"/>
      <c r="D190" s="1"/>
      <c r="E190" s="27"/>
      <c r="F190" s="1"/>
      <c r="G190" s="1" t="s">
        <v>418</v>
      </c>
      <c r="H190" s="14">
        <v>284</v>
      </c>
      <c r="I190" s="8"/>
      <c r="J190" s="8"/>
    </row>
    <row r="191" spans="1:10" ht="15">
      <c r="A191" s="1"/>
      <c r="D191" s="1"/>
      <c r="E191" s="27"/>
      <c r="F191" s="1"/>
      <c r="G191" s="1" t="s">
        <v>420</v>
      </c>
      <c r="H191" s="63">
        <v>295</v>
      </c>
      <c r="I191" s="8"/>
      <c r="J191" s="8"/>
    </row>
    <row r="192" spans="1:10" ht="15">
      <c r="A192" s="1"/>
      <c r="D192" s="1"/>
      <c r="E192" s="22"/>
      <c r="G192" s="1" t="s">
        <v>404</v>
      </c>
      <c r="H192" s="8">
        <f>MAX(H163:H185)</f>
        <v>309</v>
      </c>
      <c r="I192" s="8"/>
      <c r="J192" s="8"/>
    </row>
    <row r="193" spans="1:10" ht="15">
      <c r="A193" s="1"/>
      <c r="D193" s="1"/>
      <c r="E193" s="27"/>
      <c r="G193" s="1" t="s">
        <v>405</v>
      </c>
      <c r="H193" s="7">
        <f>STDEV(H163:H185)</f>
        <v>14.09271950629132</v>
      </c>
      <c r="I193" s="8"/>
      <c r="J193" s="8"/>
    </row>
    <row r="194" spans="1:10" ht="15">
      <c r="A194" s="1"/>
      <c r="D194" s="1"/>
      <c r="E194" s="27"/>
      <c r="G194" s="1" t="s">
        <v>406</v>
      </c>
      <c r="H194" s="7">
        <f>H193/SQRT(H187)</f>
        <v>2.938535150325043</v>
      </c>
      <c r="I194" s="8"/>
      <c r="J194" s="8"/>
    </row>
    <row r="195" spans="1:16" ht="15">
      <c r="A195" s="1"/>
      <c r="H195" s="7"/>
      <c r="I195" s="8"/>
      <c r="J195" s="8"/>
      <c r="N195" s="31"/>
      <c r="O195" s="31"/>
      <c r="P195" s="57"/>
    </row>
    <row r="196" spans="1:16" ht="15">
      <c r="A196" s="1"/>
      <c r="H196" s="7"/>
      <c r="I196" s="8"/>
      <c r="J196" s="8"/>
      <c r="N196" s="31"/>
      <c r="O196" s="31"/>
      <c r="P196" s="57"/>
    </row>
    <row r="197" spans="1:10" ht="15">
      <c r="A197" s="1"/>
      <c r="H197" s="7"/>
      <c r="I197" s="8"/>
      <c r="J197" s="8"/>
    </row>
    <row r="198" spans="1:13" ht="15">
      <c r="A198" t="s">
        <v>377</v>
      </c>
      <c r="B198" t="s">
        <v>378</v>
      </c>
      <c r="C198" t="s">
        <v>69</v>
      </c>
      <c r="D198" t="s">
        <v>379</v>
      </c>
      <c r="E198" t="s">
        <v>380</v>
      </c>
      <c r="F198" s="20">
        <v>23963</v>
      </c>
      <c r="G198" s="21">
        <v>1</v>
      </c>
      <c r="H198">
        <v>147</v>
      </c>
      <c r="I198" s="6">
        <v>1.12</v>
      </c>
      <c r="J198" s="13">
        <f>H198/I198</f>
        <v>131.25</v>
      </c>
      <c r="K198" t="s">
        <v>61</v>
      </c>
      <c r="L198" t="s">
        <v>72</v>
      </c>
      <c r="M198" t="s">
        <v>60</v>
      </c>
    </row>
    <row r="199" spans="1:13" ht="15">
      <c r="A199" t="s">
        <v>377</v>
      </c>
      <c r="B199" t="s">
        <v>381</v>
      </c>
      <c r="C199" t="s">
        <v>69</v>
      </c>
      <c r="D199" t="s">
        <v>379</v>
      </c>
      <c r="E199" t="s">
        <v>380</v>
      </c>
      <c r="F199" s="20">
        <v>23963</v>
      </c>
      <c r="G199" s="21">
        <v>1</v>
      </c>
      <c r="H199">
        <v>139</v>
      </c>
      <c r="I199" s="6">
        <v>1.06</v>
      </c>
      <c r="J199" s="13">
        <f>H199/I199</f>
        <v>131.1320754716981</v>
      </c>
      <c r="K199" t="s">
        <v>61</v>
      </c>
      <c r="L199" t="s">
        <v>72</v>
      </c>
      <c r="M199" t="s">
        <v>60</v>
      </c>
    </row>
    <row r="200" spans="1:13" ht="15">
      <c r="A200" t="s">
        <v>382</v>
      </c>
      <c r="B200" t="s">
        <v>383</v>
      </c>
      <c r="C200" t="s">
        <v>384</v>
      </c>
      <c r="D200" t="s">
        <v>149</v>
      </c>
      <c r="E200" t="s">
        <v>214</v>
      </c>
      <c r="F200" s="4">
        <v>23618</v>
      </c>
      <c r="G200">
        <v>2</v>
      </c>
      <c r="H200">
        <v>161</v>
      </c>
      <c r="I200" s="6">
        <v>1.1</v>
      </c>
      <c r="J200" s="13">
        <f>H200/I200</f>
        <v>146.36363636363635</v>
      </c>
      <c r="K200" t="s">
        <v>61</v>
      </c>
      <c r="L200" t="s">
        <v>78</v>
      </c>
      <c r="M200" t="s">
        <v>60</v>
      </c>
    </row>
    <row r="201" spans="1:22" s="31" customFormat="1" ht="15">
      <c r="A201" s="31" t="s">
        <v>377</v>
      </c>
      <c r="B201" s="31" t="s">
        <v>152</v>
      </c>
      <c r="C201" s="31" t="s">
        <v>90</v>
      </c>
      <c r="D201" s="31" t="s">
        <v>224</v>
      </c>
      <c r="E201" s="45" t="s">
        <v>159</v>
      </c>
      <c r="F201" s="38">
        <v>36005</v>
      </c>
      <c r="H201" s="31">
        <v>152</v>
      </c>
      <c r="I201" s="33"/>
      <c r="J201" s="37">
        <v>129.1866028708134</v>
      </c>
      <c r="K201" s="31" t="s">
        <v>193</v>
      </c>
      <c r="L201" s="31" t="s">
        <v>416</v>
      </c>
      <c r="M201" s="31" t="s">
        <v>400</v>
      </c>
      <c r="N201" s="31">
        <v>1.15</v>
      </c>
      <c r="O201" s="31">
        <v>1.9625</v>
      </c>
      <c r="P201" s="55">
        <f aca="true" t="shared" si="18" ref="P201:P207">N201/O201</f>
        <v>0.5859872611464968</v>
      </c>
      <c r="Q201" s="49">
        <v>135</v>
      </c>
      <c r="R201" s="49">
        <v>152</v>
      </c>
      <c r="S201" s="49">
        <v>1.045</v>
      </c>
      <c r="T201" s="13">
        <f aca="true" t="shared" si="19" ref="T201:T207">Q201/S201</f>
        <v>129.1866028708134</v>
      </c>
      <c r="U201" s="3"/>
      <c r="V201" s="35">
        <f aca="true" t="shared" si="20" ref="V201:V207">S201*R201/Q201</f>
        <v>1.1765925925925924</v>
      </c>
    </row>
    <row r="202" spans="1:22" s="31" customFormat="1" ht="15">
      <c r="A202" s="31" t="s">
        <v>377</v>
      </c>
      <c r="B202" s="31" t="s">
        <v>151</v>
      </c>
      <c r="C202" s="31" t="s">
        <v>90</v>
      </c>
      <c r="D202" s="31" t="s">
        <v>222</v>
      </c>
      <c r="E202" s="53" t="s">
        <v>158</v>
      </c>
      <c r="F202" s="38">
        <v>40405</v>
      </c>
      <c r="H202" s="31">
        <v>147</v>
      </c>
      <c r="I202" s="33"/>
      <c r="J202" s="37">
        <v>137.5</v>
      </c>
      <c r="K202" s="31" t="s">
        <v>193</v>
      </c>
      <c r="L202" s="31" t="s">
        <v>416</v>
      </c>
      <c r="M202" s="31" t="s">
        <v>400</v>
      </c>
      <c r="N202" s="31">
        <v>1.075</v>
      </c>
      <c r="O202" s="31">
        <v>1.85</v>
      </c>
      <c r="P202" s="55">
        <f t="shared" si="18"/>
        <v>0.581081081081081</v>
      </c>
      <c r="Q202" s="49">
        <v>132</v>
      </c>
      <c r="R202" s="49">
        <v>147</v>
      </c>
      <c r="S202" s="49">
        <v>0.96</v>
      </c>
      <c r="T202" s="13">
        <f t="shared" si="19"/>
        <v>137.5</v>
      </c>
      <c r="U202" s="3"/>
      <c r="V202" s="35">
        <f t="shared" si="20"/>
        <v>1.069090909090909</v>
      </c>
    </row>
    <row r="203" spans="1:22" s="31" customFormat="1" ht="15">
      <c r="A203" s="31" t="s">
        <v>377</v>
      </c>
      <c r="B203" s="31" t="s">
        <v>150</v>
      </c>
      <c r="C203" s="31" t="s">
        <v>90</v>
      </c>
      <c r="D203" s="31" t="s">
        <v>222</v>
      </c>
      <c r="E203" s="53" t="s">
        <v>157</v>
      </c>
      <c r="F203" s="38">
        <v>40405</v>
      </c>
      <c r="H203" s="31">
        <v>145</v>
      </c>
      <c r="I203" s="33"/>
      <c r="J203" s="37">
        <v>130.3030303030303</v>
      </c>
      <c r="K203" s="31" t="s">
        <v>193</v>
      </c>
      <c r="L203" s="31" t="s">
        <v>416</v>
      </c>
      <c r="M203" s="31" t="s">
        <v>400</v>
      </c>
      <c r="N203" s="31">
        <v>1.0625</v>
      </c>
      <c r="O203" s="31">
        <v>1.875</v>
      </c>
      <c r="P203" s="55">
        <f t="shared" si="18"/>
        <v>0.5666666666666667</v>
      </c>
      <c r="Q203" s="49">
        <v>129</v>
      </c>
      <c r="R203" s="49">
        <v>145</v>
      </c>
      <c r="S203" s="49">
        <v>0.99</v>
      </c>
      <c r="T203" s="13">
        <f t="shared" si="19"/>
        <v>130.3030303030303</v>
      </c>
      <c r="U203" s="3"/>
      <c r="V203" s="35">
        <f t="shared" si="20"/>
        <v>1.1127906976744186</v>
      </c>
    </row>
    <row r="204" spans="1:22" s="31" customFormat="1" ht="15">
      <c r="A204" s="31" t="s">
        <v>377</v>
      </c>
      <c r="B204" s="31" t="s">
        <v>156</v>
      </c>
      <c r="C204" s="31" t="s">
        <v>90</v>
      </c>
      <c r="D204" s="31" t="s">
        <v>223</v>
      </c>
      <c r="E204" s="45" t="s">
        <v>221</v>
      </c>
      <c r="F204" s="48">
        <v>40418</v>
      </c>
      <c r="G204" s="45"/>
      <c r="H204" s="31">
        <v>162</v>
      </c>
      <c r="I204" s="33"/>
      <c r="J204" s="37">
        <v>139.51219512195124</v>
      </c>
      <c r="K204" s="31" t="s">
        <v>193</v>
      </c>
      <c r="L204" s="31" t="s">
        <v>416</v>
      </c>
      <c r="M204" s="31" t="s">
        <v>400</v>
      </c>
      <c r="N204" s="31">
        <v>1.1125</v>
      </c>
      <c r="O204" s="31">
        <v>1.9875</v>
      </c>
      <c r="P204" s="55">
        <f t="shared" si="18"/>
        <v>0.559748427672956</v>
      </c>
      <c r="Q204" s="49">
        <v>143</v>
      </c>
      <c r="R204" s="49">
        <v>162</v>
      </c>
      <c r="S204" s="49">
        <v>1.025</v>
      </c>
      <c r="T204" s="13">
        <f t="shared" si="19"/>
        <v>139.51219512195124</v>
      </c>
      <c r="U204" s="3"/>
      <c r="V204" s="35">
        <f t="shared" si="20"/>
        <v>1.1611888111888111</v>
      </c>
    </row>
    <row r="205" spans="1:22" s="31" customFormat="1" ht="15">
      <c r="A205" s="31" t="s">
        <v>377</v>
      </c>
      <c r="B205" s="31" t="s">
        <v>153</v>
      </c>
      <c r="C205" s="31" t="s">
        <v>337</v>
      </c>
      <c r="D205" s="31" t="s">
        <v>224</v>
      </c>
      <c r="E205" s="45" t="s">
        <v>213</v>
      </c>
      <c r="F205" s="48">
        <v>40432</v>
      </c>
      <c r="G205" s="45"/>
      <c r="H205" s="31">
        <v>152</v>
      </c>
      <c r="I205" s="33"/>
      <c r="J205" s="37">
        <v>134.34343434343435</v>
      </c>
      <c r="K205" s="31" t="s">
        <v>193</v>
      </c>
      <c r="L205" s="31" t="s">
        <v>416</v>
      </c>
      <c r="M205" s="31" t="s">
        <v>400</v>
      </c>
      <c r="N205" s="31">
        <v>1.075</v>
      </c>
      <c r="O205" s="31">
        <v>1.85</v>
      </c>
      <c r="P205" s="55">
        <f t="shared" si="18"/>
        <v>0.581081081081081</v>
      </c>
      <c r="Q205" s="49">
        <v>133</v>
      </c>
      <c r="R205" s="49">
        <v>152</v>
      </c>
      <c r="S205" s="49">
        <v>0.99</v>
      </c>
      <c r="T205" s="13">
        <f t="shared" si="19"/>
        <v>134.34343434343435</v>
      </c>
      <c r="U205" s="3"/>
      <c r="V205" s="35">
        <f t="shared" si="20"/>
        <v>1.1314285714285715</v>
      </c>
    </row>
    <row r="206" spans="1:22" s="31" customFormat="1" ht="15">
      <c r="A206" s="31" t="s">
        <v>377</v>
      </c>
      <c r="B206" s="31" t="s">
        <v>155</v>
      </c>
      <c r="C206" s="31" t="s">
        <v>337</v>
      </c>
      <c r="D206" s="31" t="s">
        <v>224</v>
      </c>
      <c r="E206" s="31" t="s">
        <v>213</v>
      </c>
      <c r="F206" s="38">
        <v>40432</v>
      </c>
      <c r="H206" s="31">
        <v>155</v>
      </c>
      <c r="I206" s="33"/>
      <c r="J206" s="37">
        <v>136.63366336633663</v>
      </c>
      <c r="K206" s="31" t="s">
        <v>193</v>
      </c>
      <c r="L206" s="31" t="s">
        <v>416</v>
      </c>
      <c r="M206" s="31" t="s">
        <v>400</v>
      </c>
      <c r="N206" s="31">
        <v>1.125</v>
      </c>
      <c r="O206" s="31">
        <v>1.8625</v>
      </c>
      <c r="P206" s="55">
        <f t="shared" si="18"/>
        <v>0.6040268456375839</v>
      </c>
      <c r="Q206" s="49">
        <v>138</v>
      </c>
      <c r="R206" s="49">
        <v>155</v>
      </c>
      <c r="S206" s="49">
        <v>1.01</v>
      </c>
      <c r="T206" s="13">
        <f t="shared" si="19"/>
        <v>136.63366336633663</v>
      </c>
      <c r="U206" s="3"/>
      <c r="V206" s="35">
        <f t="shared" si="20"/>
        <v>1.1344202898550726</v>
      </c>
    </row>
    <row r="207" spans="1:22" s="31" customFormat="1" ht="15">
      <c r="A207" s="31" t="s">
        <v>377</v>
      </c>
      <c r="B207" s="31" t="s">
        <v>154</v>
      </c>
      <c r="C207" s="31" t="s">
        <v>337</v>
      </c>
      <c r="D207" s="31" t="s">
        <v>224</v>
      </c>
      <c r="E207" s="45" t="s">
        <v>213</v>
      </c>
      <c r="F207" s="38">
        <v>40432</v>
      </c>
      <c r="H207" s="31">
        <v>153</v>
      </c>
      <c r="I207" s="33"/>
      <c r="J207" s="37">
        <v>131.31313131313132</v>
      </c>
      <c r="K207" s="31" t="s">
        <v>193</v>
      </c>
      <c r="L207" s="31" t="s">
        <v>416</v>
      </c>
      <c r="M207" s="31" t="s">
        <v>400</v>
      </c>
      <c r="N207" s="31">
        <v>1.0875</v>
      </c>
      <c r="O207" s="31">
        <v>1.875</v>
      </c>
      <c r="P207" s="55">
        <f t="shared" si="18"/>
        <v>0.58</v>
      </c>
      <c r="Q207" s="49">
        <v>130</v>
      </c>
      <c r="R207" s="49">
        <v>153</v>
      </c>
      <c r="S207" s="49">
        <v>0.99</v>
      </c>
      <c r="T207" s="13">
        <f t="shared" si="19"/>
        <v>131.31313131313132</v>
      </c>
      <c r="U207" s="3"/>
      <c r="V207" s="35">
        <f t="shared" si="20"/>
        <v>1.1651538461538462</v>
      </c>
    </row>
    <row r="208" spans="1:22" ht="15">
      <c r="A208" s="1"/>
      <c r="G208" s="63" t="s">
        <v>407</v>
      </c>
      <c r="H208" s="7">
        <f>AVERAGE(H198:H207)</f>
        <v>151.3</v>
      </c>
      <c r="I208" s="7">
        <f>AVERAGE(I198:I207)</f>
        <v>1.0933333333333335</v>
      </c>
      <c r="J208" s="7">
        <f>AVERAGE(J198:J207)</f>
        <v>134.7537769154032</v>
      </c>
      <c r="S208" s="39" t="s">
        <v>38</v>
      </c>
      <c r="T208" s="13">
        <f>AVERAGE(T201:T207)</f>
        <v>134.11315104552816</v>
      </c>
      <c r="U208" s="3"/>
      <c r="V208" s="3">
        <f>AVERAGE(V201:V207)</f>
        <v>1.1358093882834603</v>
      </c>
    </row>
    <row r="209" spans="7:21" ht="15">
      <c r="G209" s="63" t="s">
        <v>408</v>
      </c>
      <c r="H209" s="8">
        <f>COUNT(H198:H207)</f>
        <v>10</v>
      </c>
      <c r="U209" s="31"/>
    </row>
    <row r="210" spans="7:21" ht="15">
      <c r="G210" s="63" t="s">
        <v>409</v>
      </c>
      <c r="H210" s="8">
        <f>MIN(H198:H207)</f>
        <v>139</v>
      </c>
      <c r="U210" s="31"/>
    </row>
    <row r="211" spans="7:21" ht="15">
      <c r="G211" s="63" t="s">
        <v>419</v>
      </c>
      <c r="H211" s="63">
        <v>147</v>
      </c>
      <c r="U211" s="31"/>
    </row>
    <row r="212" spans="7:21" ht="15">
      <c r="G212" s="63" t="s">
        <v>418</v>
      </c>
      <c r="H212" s="67">
        <v>152</v>
      </c>
      <c r="U212" s="31"/>
    </row>
    <row r="213" spans="7:21" ht="15">
      <c r="G213" s="63" t="s">
        <v>420</v>
      </c>
      <c r="H213" s="63">
        <v>155</v>
      </c>
      <c r="U213" s="31"/>
    </row>
    <row r="214" spans="7:8" ht="15">
      <c r="G214" s="63" t="s">
        <v>404</v>
      </c>
      <c r="H214" s="8">
        <f>MAX(H198:H207)</f>
        <v>162</v>
      </c>
    </row>
    <row r="215" spans="7:8" ht="15">
      <c r="G215" s="63" t="s">
        <v>405</v>
      </c>
      <c r="H215" s="68">
        <f>STDEV(H198:H207)</f>
        <v>7.1032074132433705</v>
      </c>
    </row>
    <row r="216" spans="7:8" ht="15">
      <c r="G216" s="63" t="s">
        <v>406</v>
      </c>
      <c r="H216" s="7">
        <f>H215/SQRT(H209)</f>
        <v>2.246231411844193</v>
      </c>
    </row>
    <row r="217" ht="15"/>
    <row r="218" ht="15"/>
    <row r="219" ht="15"/>
    <row r="220" spans="1:13" ht="15">
      <c r="A220" t="s">
        <v>161</v>
      </c>
      <c r="B220" t="s">
        <v>162</v>
      </c>
      <c r="C220" t="s">
        <v>163</v>
      </c>
      <c r="D220" t="s">
        <v>164</v>
      </c>
      <c r="E220" t="s">
        <v>165</v>
      </c>
      <c r="F220" s="4">
        <v>21417</v>
      </c>
      <c r="G220">
        <v>4</v>
      </c>
      <c r="H220">
        <v>83</v>
      </c>
      <c r="I220" s="6">
        <v>0.7951999999999999</v>
      </c>
      <c r="J220" s="5">
        <v>104.37625754527164</v>
      </c>
      <c r="K220" s="3" t="s">
        <v>167</v>
      </c>
      <c r="L220" t="s">
        <v>168</v>
      </c>
      <c r="M220" s="22" t="s">
        <v>166</v>
      </c>
    </row>
    <row r="221" spans="1:13" ht="15">
      <c r="A221" t="s">
        <v>161</v>
      </c>
      <c r="B221" t="s">
        <v>169</v>
      </c>
      <c r="C221" t="s">
        <v>163</v>
      </c>
      <c r="D221" t="s">
        <v>164</v>
      </c>
      <c r="E221" t="s">
        <v>165</v>
      </c>
      <c r="F221" s="4">
        <v>22612</v>
      </c>
      <c r="G221">
        <v>1</v>
      </c>
      <c r="H221">
        <v>100</v>
      </c>
      <c r="I221" s="6">
        <v>0.9584999999999999</v>
      </c>
      <c r="J221" s="5">
        <v>104.32968179447053</v>
      </c>
      <c r="K221" s="3" t="s">
        <v>167</v>
      </c>
      <c r="L221" t="s">
        <v>170</v>
      </c>
      <c r="M221" s="22" t="s">
        <v>166</v>
      </c>
    </row>
    <row r="222" spans="1:13" ht="15">
      <c r="A222" t="s">
        <v>161</v>
      </c>
      <c r="B222" t="s">
        <v>171</v>
      </c>
      <c r="C222" t="s">
        <v>163</v>
      </c>
      <c r="D222" t="s">
        <v>164</v>
      </c>
      <c r="E222" t="s">
        <v>172</v>
      </c>
      <c r="F222" s="4">
        <v>21579</v>
      </c>
      <c r="G222">
        <v>2</v>
      </c>
      <c r="H222">
        <v>92</v>
      </c>
      <c r="I222" s="6">
        <v>0.8945999999999998</v>
      </c>
      <c r="J222" s="5">
        <v>102.83925776883525</v>
      </c>
      <c r="K222" s="3" t="s">
        <v>167</v>
      </c>
      <c r="L222" t="s">
        <v>173</v>
      </c>
      <c r="M222" s="22" t="s">
        <v>166</v>
      </c>
    </row>
    <row r="223" spans="1:13" ht="15">
      <c r="A223" t="s">
        <v>161</v>
      </c>
      <c r="B223" t="s">
        <v>174</v>
      </c>
      <c r="C223" t="s">
        <v>163</v>
      </c>
      <c r="D223" t="s">
        <v>164</v>
      </c>
      <c r="E223" t="s">
        <v>165</v>
      </c>
      <c r="F223" s="4">
        <v>21417</v>
      </c>
      <c r="G223">
        <v>4</v>
      </c>
      <c r="H223">
        <v>97</v>
      </c>
      <c r="I223" s="6">
        <v>0.8945999999999998</v>
      </c>
      <c r="J223" s="5">
        <v>108.4283478649676</v>
      </c>
      <c r="K223" s="3" t="s">
        <v>167</v>
      </c>
      <c r="L223" t="s">
        <v>175</v>
      </c>
      <c r="M223" s="22" t="s">
        <v>166</v>
      </c>
    </row>
    <row r="224" spans="1:21" s="31" customFormat="1" ht="15">
      <c r="A224" s="31" t="s">
        <v>161</v>
      </c>
      <c r="B224" s="31" t="s">
        <v>111</v>
      </c>
      <c r="C224" s="31" t="s">
        <v>163</v>
      </c>
      <c r="D224" s="31" t="s">
        <v>164</v>
      </c>
      <c r="E224" s="45" t="s">
        <v>179</v>
      </c>
      <c r="F224" s="38">
        <v>40697</v>
      </c>
      <c r="H224" s="31">
        <v>99</v>
      </c>
      <c r="I224" s="33">
        <v>0.97</v>
      </c>
      <c r="J224" s="34">
        <f>H224/I224</f>
        <v>102.0618556701031</v>
      </c>
      <c r="K224" s="35" t="s">
        <v>167</v>
      </c>
      <c r="L224" s="31" t="s">
        <v>110</v>
      </c>
      <c r="M224" s="31" t="s">
        <v>400</v>
      </c>
      <c r="N224" s="31">
        <v>1.175</v>
      </c>
      <c r="O224" s="31">
        <v>1.9375</v>
      </c>
      <c r="P224" s="55">
        <f>N224/O224</f>
        <v>0.6064516129032258</v>
      </c>
      <c r="Q224" s="49">
        <v>99</v>
      </c>
      <c r="R224" s="49">
        <v>99</v>
      </c>
      <c r="S224" s="49">
        <v>1.11</v>
      </c>
      <c r="T224" s="13">
        <f>Q224/U224</f>
        <v>102.0618556701031</v>
      </c>
      <c r="U224" s="3">
        <v>0.97</v>
      </c>
    </row>
    <row r="225" spans="1:21" s="31" customFormat="1" ht="15">
      <c r="A225" s="31" t="s">
        <v>161</v>
      </c>
      <c r="B225" s="31" t="s">
        <v>112</v>
      </c>
      <c r="C225" s="31" t="s">
        <v>163</v>
      </c>
      <c r="D225" s="31" t="s">
        <v>164</v>
      </c>
      <c r="E225" s="31" t="s">
        <v>179</v>
      </c>
      <c r="F225" s="38">
        <v>40697</v>
      </c>
      <c r="H225" s="31">
        <v>95</v>
      </c>
      <c r="I225" s="33">
        <v>0.99</v>
      </c>
      <c r="J225" s="34">
        <f>H225/I225</f>
        <v>95.95959595959596</v>
      </c>
      <c r="K225" s="35" t="s">
        <v>167</v>
      </c>
      <c r="L225" s="31" t="s">
        <v>180</v>
      </c>
      <c r="M225" s="31" t="s">
        <v>400</v>
      </c>
      <c r="N225" s="31">
        <v>1.2</v>
      </c>
      <c r="O225" s="31">
        <v>1.9625</v>
      </c>
      <c r="P225" s="55">
        <f>N225/O225</f>
        <v>0.6114649681528662</v>
      </c>
      <c r="Q225" s="49">
        <v>95</v>
      </c>
      <c r="R225" s="49">
        <v>95</v>
      </c>
      <c r="S225" s="49">
        <v>1.13</v>
      </c>
      <c r="T225" s="13">
        <f>Q225/U225</f>
        <v>95.95959595959596</v>
      </c>
      <c r="U225" s="35">
        <v>0.99</v>
      </c>
    </row>
    <row r="226" spans="1:21" ht="15">
      <c r="A226" s="1"/>
      <c r="B226" s="1"/>
      <c r="C226" s="1"/>
      <c r="D226" s="1"/>
      <c r="E226" s="1"/>
      <c r="G226" s="63" t="s">
        <v>407</v>
      </c>
      <c r="H226" s="7">
        <f>AVERAGE(H220:H225)</f>
        <v>94.33333333333333</v>
      </c>
      <c r="I226" s="7">
        <f>AVERAGE(I220:I225)</f>
        <v>0.9171499999999999</v>
      </c>
      <c r="J226" s="7">
        <f>AVERAGE(J220:J225)</f>
        <v>102.99916610054068</v>
      </c>
      <c r="K226" s="1"/>
      <c r="L226" s="1"/>
      <c r="S226" s="39" t="s">
        <v>38</v>
      </c>
      <c r="T226" s="13">
        <f>AVERAGE(T224:T225)</f>
        <v>99.01072581484954</v>
      </c>
      <c r="U226" s="3">
        <f>AVERAGE(U224:U225)</f>
        <v>0.98</v>
      </c>
    </row>
    <row r="227" spans="1:12" ht="15">
      <c r="A227" s="1"/>
      <c r="B227" s="1"/>
      <c r="C227" s="1"/>
      <c r="D227" s="1"/>
      <c r="E227" s="1"/>
      <c r="G227" s="63" t="s">
        <v>408</v>
      </c>
      <c r="H227" s="8">
        <f>COUNT(H220:H225)</f>
        <v>6</v>
      </c>
      <c r="I227" s="9"/>
      <c r="J227" s="8"/>
      <c r="K227" s="1"/>
      <c r="L227" s="1"/>
    </row>
    <row r="228" spans="1:12" ht="15">
      <c r="A228" s="1"/>
      <c r="B228" s="1"/>
      <c r="C228" s="1"/>
      <c r="D228" s="1"/>
      <c r="E228" s="1"/>
      <c r="G228" s="63" t="s">
        <v>409</v>
      </c>
      <c r="H228" s="8">
        <f>MIN(H220:H225)</f>
        <v>83</v>
      </c>
      <c r="I228" s="9"/>
      <c r="J228" s="8"/>
      <c r="K228" s="1"/>
      <c r="L228" s="1"/>
    </row>
    <row r="229" spans="1:12" ht="15">
      <c r="A229" s="1"/>
      <c r="B229" s="1"/>
      <c r="C229" s="1"/>
      <c r="D229" s="1"/>
      <c r="E229" s="1"/>
      <c r="G229" s="63" t="s">
        <v>419</v>
      </c>
      <c r="H229" s="63">
        <v>93</v>
      </c>
      <c r="I229" s="9"/>
      <c r="J229" s="8"/>
      <c r="K229" s="1"/>
      <c r="L229" s="1"/>
    </row>
    <row r="230" spans="1:12" ht="15">
      <c r="A230" s="1"/>
      <c r="B230" s="1"/>
      <c r="C230" s="1"/>
      <c r="D230" s="1"/>
      <c r="E230" s="1"/>
      <c r="G230" s="63" t="s">
        <v>418</v>
      </c>
      <c r="H230" s="67">
        <v>96</v>
      </c>
      <c r="I230" s="9"/>
      <c r="J230" s="8"/>
      <c r="K230" s="1"/>
      <c r="L230" s="1"/>
    </row>
    <row r="231" spans="1:12" ht="15">
      <c r="A231" s="1"/>
      <c r="B231" s="1"/>
      <c r="C231" s="1"/>
      <c r="D231" s="1"/>
      <c r="E231" s="1"/>
      <c r="G231" s="63" t="s">
        <v>420</v>
      </c>
      <c r="H231" s="63">
        <v>99</v>
      </c>
      <c r="I231" s="9"/>
      <c r="J231" s="8"/>
      <c r="K231" s="1"/>
      <c r="L231" s="1"/>
    </row>
    <row r="232" spans="1:12" ht="15">
      <c r="A232" s="1"/>
      <c r="B232" s="1"/>
      <c r="C232" s="1"/>
      <c r="D232" s="1"/>
      <c r="E232" s="1"/>
      <c r="G232" s="63" t="s">
        <v>404</v>
      </c>
      <c r="H232" s="9">
        <f>MAX(H220:H225)</f>
        <v>100</v>
      </c>
      <c r="I232" s="9"/>
      <c r="J232" s="8"/>
      <c r="K232" s="1"/>
      <c r="L232" s="1"/>
    </row>
    <row r="233" spans="1:12" ht="15">
      <c r="A233" s="1"/>
      <c r="B233" s="1"/>
      <c r="C233" s="1"/>
      <c r="D233" s="1"/>
      <c r="E233" s="1"/>
      <c r="G233" s="63" t="s">
        <v>405</v>
      </c>
      <c r="H233" s="7">
        <f>STDEV(H220:H225)</f>
        <v>6.250333324444919</v>
      </c>
      <c r="I233" s="9"/>
      <c r="J233" s="8"/>
      <c r="K233" s="1"/>
      <c r="L233" s="1"/>
    </row>
    <row r="234" spans="1:12" ht="15">
      <c r="A234" s="1"/>
      <c r="B234" s="1"/>
      <c r="C234" s="1"/>
      <c r="D234" s="1"/>
      <c r="E234" s="1"/>
      <c r="G234" s="63" t="s">
        <v>406</v>
      </c>
      <c r="H234" s="7">
        <f>H233/SQRT(H227)</f>
        <v>2.551687894533952</v>
      </c>
      <c r="I234" s="9"/>
      <c r="J234" s="8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7"/>
      <c r="I235" s="9"/>
      <c r="J235" s="8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7"/>
      <c r="I236" s="9"/>
      <c r="J236" s="8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7"/>
      <c r="I237" s="9"/>
      <c r="J237" s="8"/>
      <c r="K237" s="1"/>
      <c r="L237" s="1"/>
    </row>
    <row r="238" spans="1:13" ht="15">
      <c r="A238" t="s">
        <v>176</v>
      </c>
      <c r="B238" t="s">
        <v>177</v>
      </c>
      <c r="C238" t="s">
        <v>163</v>
      </c>
      <c r="D238" t="s">
        <v>178</v>
      </c>
      <c r="E238" t="s">
        <v>421</v>
      </c>
      <c r="F238" s="54">
        <v>22538</v>
      </c>
      <c r="G238" s="47">
        <v>3</v>
      </c>
      <c r="H238">
        <v>66</v>
      </c>
      <c r="I238" s="6">
        <v>0.7277499999999999</v>
      </c>
      <c r="J238" s="5">
        <v>90.69048436963244</v>
      </c>
      <c r="K238" s="3" t="s">
        <v>167</v>
      </c>
      <c r="M238" s="22" t="s">
        <v>166</v>
      </c>
    </row>
    <row r="239" spans="1:13" ht="15">
      <c r="A239" t="s">
        <v>176</v>
      </c>
      <c r="B239" t="s">
        <v>422</v>
      </c>
      <c r="C239" t="s">
        <v>163</v>
      </c>
      <c r="D239" t="s">
        <v>178</v>
      </c>
      <c r="E239" t="s">
        <v>421</v>
      </c>
      <c r="F239" s="54">
        <v>22538</v>
      </c>
      <c r="G239" s="47">
        <v>3</v>
      </c>
      <c r="H239">
        <v>65</v>
      </c>
      <c r="I239" s="6">
        <v>0.7596999999999999</v>
      </c>
      <c r="J239" s="5">
        <v>85.56008950901672</v>
      </c>
      <c r="K239" s="3" t="s">
        <v>167</v>
      </c>
      <c r="M239" s="22" t="s">
        <v>166</v>
      </c>
    </row>
    <row r="240" spans="1:13" ht="15">
      <c r="A240" t="s">
        <v>176</v>
      </c>
      <c r="B240" t="s">
        <v>423</v>
      </c>
      <c r="C240" t="s">
        <v>424</v>
      </c>
      <c r="D240" t="s">
        <v>425</v>
      </c>
      <c r="E240" t="s">
        <v>426</v>
      </c>
      <c r="F240" s="4">
        <v>22820</v>
      </c>
      <c r="G240">
        <v>1</v>
      </c>
      <c r="H240">
        <v>72</v>
      </c>
      <c r="I240" s="6">
        <v>0.9371999999999998</v>
      </c>
      <c r="J240" s="5">
        <v>76.8245838668374</v>
      </c>
      <c r="K240" s="3" t="s">
        <v>167</v>
      </c>
      <c r="M240" s="22" t="s">
        <v>166</v>
      </c>
    </row>
    <row r="241" spans="1:21" ht="15">
      <c r="A241" t="s">
        <v>176</v>
      </c>
      <c r="B241" t="s">
        <v>427</v>
      </c>
      <c r="C241" t="s">
        <v>424</v>
      </c>
      <c r="D241" t="s">
        <v>425</v>
      </c>
      <c r="E241" t="s">
        <v>426</v>
      </c>
      <c r="F241" s="4">
        <v>22820</v>
      </c>
      <c r="G241">
        <v>1</v>
      </c>
      <c r="H241">
        <v>75</v>
      </c>
      <c r="I241" s="6">
        <v>0.9655999999999999</v>
      </c>
      <c r="J241" s="5">
        <v>77.67191383595693</v>
      </c>
      <c r="K241" s="3" t="s">
        <v>167</v>
      </c>
      <c r="M241" s="22" t="s">
        <v>166</v>
      </c>
      <c r="U241" s="31"/>
    </row>
    <row r="242" spans="1:21" ht="15">
      <c r="A242" t="s">
        <v>176</v>
      </c>
      <c r="B242" t="s">
        <v>428</v>
      </c>
      <c r="C242" t="s">
        <v>424</v>
      </c>
      <c r="D242" t="s">
        <v>425</v>
      </c>
      <c r="E242" t="s">
        <v>426</v>
      </c>
      <c r="F242" s="4">
        <v>22820</v>
      </c>
      <c r="G242">
        <v>1</v>
      </c>
      <c r="H242">
        <v>74</v>
      </c>
      <c r="I242" s="6">
        <v>0.9655999999999999</v>
      </c>
      <c r="J242" s="5">
        <v>76.63628831814417</v>
      </c>
      <c r="K242" s="3" t="s">
        <v>167</v>
      </c>
      <c r="M242" s="22" t="s">
        <v>166</v>
      </c>
      <c r="U242" s="31"/>
    </row>
    <row r="243" spans="1:21" ht="15">
      <c r="A243" t="s">
        <v>176</v>
      </c>
      <c r="B243" t="s">
        <v>429</v>
      </c>
      <c r="C243" t="s">
        <v>163</v>
      </c>
      <c r="D243" t="s">
        <v>430</v>
      </c>
      <c r="E243" t="s">
        <v>431</v>
      </c>
      <c r="F243" s="4">
        <v>23120</v>
      </c>
      <c r="G243">
        <v>5</v>
      </c>
      <c r="H243">
        <v>77</v>
      </c>
      <c r="I243" s="6">
        <v>0.9513999999999999</v>
      </c>
      <c r="J243" s="5">
        <v>80.93336136220307</v>
      </c>
      <c r="K243" s="3" t="s">
        <v>167</v>
      </c>
      <c r="M243" s="22" t="s">
        <v>166</v>
      </c>
      <c r="U243" s="31"/>
    </row>
    <row r="244" spans="1:21" ht="15">
      <c r="A244" t="s">
        <v>176</v>
      </c>
      <c r="B244" t="s">
        <v>432</v>
      </c>
      <c r="C244" t="s">
        <v>163</v>
      </c>
      <c r="D244" t="s">
        <v>178</v>
      </c>
      <c r="E244" t="s">
        <v>421</v>
      </c>
      <c r="F244" s="4">
        <v>22538</v>
      </c>
      <c r="G244">
        <v>3</v>
      </c>
      <c r="H244">
        <v>75</v>
      </c>
      <c r="I244" s="6">
        <v>0.7596999999999999</v>
      </c>
      <c r="J244" s="5">
        <v>98.7231802027116</v>
      </c>
      <c r="K244" s="3" t="s">
        <v>167</v>
      </c>
      <c r="M244" s="22" t="s">
        <v>166</v>
      </c>
      <c r="U244" s="31"/>
    </row>
    <row r="245" spans="1:21" ht="15">
      <c r="A245" t="s">
        <v>176</v>
      </c>
      <c r="B245" t="s">
        <v>132</v>
      </c>
      <c r="C245" t="s">
        <v>424</v>
      </c>
      <c r="D245" t="s">
        <v>133</v>
      </c>
      <c r="E245" t="s">
        <v>134</v>
      </c>
      <c r="F245" s="4">
        <v>11121</v>
      </c>
      <c r="H245">
        <v>74</v>
      </c>
      <c r="I245" s="6">
        <v>0.88</v>
      </c>
      <c r="J245" s="5">
        <f>H245/I245</f>
        <v>84.0909090909091</v>
      </c>
      <c r="K245" s="3" t="s">
        <v>61</v>
      </c>
      <c r="L245" t="s">
        <v>135</v>
      </c>
      <c r="M245" s="22" t="s">
        <v>400</v>
      </c>
      <c r="Q245" s="49">
        <v>74</v>
      </c>
      <c r="R245" s="49">
        <v>74</v>
      </c>
      <c r="S245" s="49">
        <v>1</v>
      </c>
      <c r="T245" s="13">
        <f>Q245/U245</f>
        <v>84.0909090909091</v>
      </c>
      <c r="U245" s="35">
        <v>0.88</v>
      </c>
    </row>
    <row r="246" spans="1:21" ht="15">
      <c r="A246" t="s">
        <v>176</v>
      </c>
      <c r="B246" t="s">
        <v>146</v>
      </c>
      <c r="C246" t="s">
        <v>163</v>
      </c>
      <c r="D246" t="s">
        <v>178</v>
      </c>
      <c r="E246" t="s">
        <v>421</v>
      </c>
      <c r="F246" s="4">
        <v>41133</v>
      </c>
      <c r="H246">
        <v>74</v>
      </c>
      <c r="I246" s="6">
        <v>0.79</v>
      </c>
      <c r="J246" s="5">
        <f>H246/I246</f>
        <v>93.67088607594937</v>
      </c>
      <c r="K246" s="3" t="s">
        <v>167</v>
      </c>
      <c r="M246" s="22" t="s">
        <v>400</v>
      </c>
      <c r="N246" s="31">
        <v>1.0625</v>
      </c>
      <c r="O246" s="31">
        <v>1.95</v>
      </c>
      <c r="P246" s="55">
        <f>N246/O246</f>
        <v>0.5448717948717949</v>
      </c>
      <c r="Q246" s="49">
        <v>74</v>
      </c>
      <c r="R246" s="49">
        <v>74</v>
      </c>
      <c r="S246" s="49">
        <v>0.91</v>
      </c>
      <c r="T246" s="13">
        <f>Q246/U246</f>
        <v>93.67088607594937</v>
      </c>
      <c r="U246" s="35">
        <v>0.79</v>
      </c>
    </row>
    <row r="247" spans="1:21" ht="15">
      <c r="A247" t="s">
        <v>176</v>
      </c>
      <c r="B247" t="s">
        <v>148</v>
      </c>
      <c r="C247" t="s">
        <v>163</v>
      </c>
      <c r="D247" t="s">
        <v>344</v>
      </c>
      <c r="E247" t="s">
        <v>0</v>
      </c>
      <c r="F247" s="28">
        <v>41181</v>
      </c>
      <c r="H247">
        <v>69</v>
      </c>
      <c r="I247" s="6">
        <v>0.83</v>
      </c>
      <c r="J247" s="5">
        <f>H247/I247</f>
        <v>83.13253012048193</v>
      </c>
      <c r="K247" s="3" t="s">
        <v>167</v>
      </c>
      <c r="M247" s="22" t="s">
        <v>400</v>
      </c>
      <c r="N247" s="31">
        <v>1.075</v>
      </c>
      <c r="O247" s="31">
        <v>2.0625</v>
      </c>
      <c r="P247" s="55">
        <f>N247/O247</f>
        <v>0.5212121212121212</v>
      </c>
      <c r="Q247" s="49">
        <v>69</v>
      </c>
      <c r="R247" s="49">
        <v>69</v>
      </c>
      <c r="S247" s="49">
        <v>0.95</v>
      </c>
      <c r="T247" s="13">
        <f>Q247/U247</f>
        <v>83.13253012048193</v>
      </c>
      <c r="U247" s="35">
        <v>0.83</v>
      </c>
    </row>
    <row r="248" spans="1:21" ht="15">
      <c r="A248" s="10" t="s">
        <v>433</v>
      </c>
      <c r="B248" t="s">
        <v>434</v>
      </c>
      <c r="C248" t="s">
        <v>163</v>
      </c>
      <c r="D248" t="s">
        <v>435</v>
      </c>
      <c r="E248" t="s">
        <v>436</v>
      </c>
      <c r="F248" s="4">
        <v>23120</v>
      </c>
      <c r="G248">
        <v>1</v>
      </c>
      <c r="H248">
        <v>88</v>
      </c>
      <c r="I248" s="6">
        <v>0.9513999999999999</v>
      </c>
      <c r="J248" s="5">
        <v>92.4952701282321</v>
      </c>
      <c r="K248" s="3" t="s">
        <v>167</v>
      </c>
      <c r="L248" s="23" t="s">
        <v>437</v>
      </c>
      <c r="M248" s="22" t="s">
        <v>166</v>
      </c>
      <c r="S248" s="39" t="s">
        <v>38</v>
      </c>
      <c r="T248" s="13">
        <f>AVERAGE(T245:T247)</f>
        <v>86.96477509578013</v>
      </c>
      <c r="U248" s="3">
        <f>AVERAGE(U245:U247)</f>
        <v>0.8333333333333334</v>
      </c>
    </row>
    <row r="249" spans="1:12" ht="15">
      <c r="A249" s="1"/>
      <c r="B249" s="1"/>
      <c r="C249" s="1"/>
      <c r="D249" s="1"/>
      <c r="E249" s="1"/>
      <c r="G249" s="63" t="s">
        <v>407</v>
      </c>
      <c r="H249" s="1">
        <f>AVERAGE(H238:H247)</f>
        <v>72.1</v>
      </c>
      <c r="I249" s="7">
        <f>AVERAGE(I238:I246)</f>
        <v>0.859661111111111</v>
      </c>
      <c r="J249" s="7">
        <f>AVERAGE(J238:J246)</f>
        <v>84.97796629237342</v>
      </c>
      <c r="K249" s="1"/>
      <c r="L249" s="1"/>
    </row>
    <row r="250" spans="1:16" ht="15">
      <c r="A250" s="1"/>
      <c r="B250" s="1"/>
      <c r="C250" s="1"/>
      <c r="D250" s="1"/>
      <c r="E250" s="1"/>
      <c r="G250" s="63" t="s">
        <v>408</v>
      </c>
      <c r="H250" s="8">
        <f>COUNT(H238:H247)</f>
        <v>10</v>
      </c>
      <c r="I250" s="9"/>
      <c r="J250" s="8"/>
      <c r="K250" s="1"/>
      <c r="L250" s="1"/>
      <c r="N250" s="31"/>
      <c r="O250" s="31"/>
      <c r="P250" s="57"/>
    </row>
    <row r="251" spans="1:16" ht="15">
      <c r="A251" s="1"/>
      <c r="B251" s="1"/>
      <c r="C251" s="1"/>
      <c r="D251" s="1"/>
      <c r="E251" s="1"/>
      <c r="G251" s="63" t="s">
        <v>409</v>
      </c>
      <c r="H251" s="8">
        <f>MIN(H238:H247)</f>
        <v>65</v>
      </c>
      <c r="I251" s="9"/>
      <c r="J251" s="8"/>
      <c r="K251" s="1"/>
      <c r="L251" s="1"/>
      <c r="N251" s="31"/>
      <c r="O251" s="31"/>
      <c r="P251" s="57"/>
    </row>
    <row r="252" spans="1:16" ht="15">
      <c r="A252" s="1"/>
      <c r="B252" s="1"/>
      <c r="C252" s="1"/>
      <c r="D252" s="1"/>
      <c r="E252" s="1"/>
      <c r="G252" s="63" t="s">
        <v>419</v>
      </c>
      <c r="H252" s="63">
        <v>70</v>
      </c>
      <c r="I252" s="9"/>
      <c r="J252" s="8"/>
      <c r="K252" s="1"/>
      <c r="L252" s="1"/>
      <c r="N252" s="31"/>
      <c r="O252" s="31"/>
      <c r="P252" s="57"/>
    </row>
    <row r="253" spans="1:16" ht="15">
      <c r="A253" s="1"/>
      <c r="B253" s="1"/>
      <c r="C253" s="1"/>
      <c r="D253" s="1"/>
      <c r="E253" s="1"/>
      <c r="G253" s="63" t="s">
        <v>418</v>
      </c>
      <c r="H253" s="67">
        <v>74</v>
      </c>
      <c r="I253" s="9"/>
      <c r="J253" s="8"/>
      <c r="K253" s="1"/>
      <c r="L253" s="1"/>
      <c r="N253" s="31"/>
      <c r="O253" s="31"/>
      <c r="P253" s="57"/>
    </row>
    <row r="254" spans="1:16" ht="15">
      <c r="A254" s="1"/>
      <c r="B254" s="1"/>
      <c r="C254" s="1"/>
      <c r="D254" s="1"/>
      <c r="E254" s="1"/>
      <c r="G254" s="63" t="s">
        <v>420</v>
      </c>
      <c r="H254" s="63">
        <v>75</v>
      </c>
      <c r="I254" s="9"/>
      <c r="J254" s="8"/>
      <c r="K254" s="1"/>
      <c r="L254" s="1"/>
      <c r="N254" s="31"/>
      <c r="O254" s="31"/>
      <c r="P254" s="57"/>
    </row>
    <row r="255" spans="1:16" ht="15">
      <c r="A255" s="1"/>
      <c r="B255" s="1"/>
      <c r="C255" s="1"/>
      <c r="D255" s="1"/>
      <c r="E255" s="1"/>
      <c r="G255" s="63" t="s">
        <v>404</v>
      </c>
      <c r="H255" s="9">
        <f>MAX(H238:H247)</f>
        <v>77</v>
      </c>
      <c r="I255" s="9"/>
      <c r="J255" s="8"/>
      <c r="K255" s="1"/>
      <c r="L255" s="1"/>
      <c r="N255" s="31"/>
      <c r="O255" s="31"/>
      <c r="P255" s="57"/>
    </row>
    <row r="256" spans="1:16" ht="15">
      <c r="A256" s="1"/>
      <c r="B256" s="1"/>
      <c r="C256" s="1"/>
      <c r="D256" s="1"/>
      <c r="E256" s="1"/>
      <c r="G256" s="63" t="s">
        <v>405</v>
      </c>
      <c r="H256" s="7">
        <f>STDEV(H238:H247)</f>
        <v>4.067486256208427</v>
      </c>
      <c r="I256" s="9"/>
      <c r="J256" s="8"/>
      <c r="K256" s="1"/>
      <c r="L256" s="1"/>
      <c r="N256" s="31"/>
      <c r="O256" s="31"/>
      <c r="P256" s="57"/>
    </row>
    <row r="257" spans="1:16" ht="15">
      <c r="A257" s="1"/>
      <c r="B257" s="1"/>
      <c r="C257" s="1"/>
      <c r="D257" s="1"/>
      <c r="E257" s="1"/>
      <c r="G257" s="63" t="s">
        <v>406</v>
      </c>
      <c r="H257" s="7">
        <f>H256/SQRT(H250)</f>
        <v>1.2862520921049823</v>
      </c>
      <c r="I257" s="9"/>
      <c r="J257" s="8"/>
      <c r="K257" s="1"/>
      <c r="L257" s="1"/>
      <c r="N257" s="31"/>
      <c r="O257" s="31"/>
      <c r="P257" s="57"/>
    </row>
    <row r="258" spans="1:16" ht="15">
      <c r="A258" s="1"/>
      <c r="B258" s="1"/>
      <c r="C258" s="1"/>
      <c r="D258" s="1"/>
      <c r="E258" s="1"/>
      <c r="F258" s="1"/>
      <c r="G258" s="1"/>
      <c r="H258" s="1"/>
      <c r="I258" s="9"/>
      <c r="J258" s="8"/>
      <c r="K258" s="1"/>
      <c r="L258" s="1"/>
      <c r="N258" s="31"/>
      <c r="O258" s="31"/>
      <c r="P258" s="57"/>
    </row>
    <row r="259" spans="1:16" ht="15">
      <c r="A259" s="1"/>
      <c r="B259" s="1"/>
      <c r="C259" s="1"/>
      <c r="D259" s="1"/>
      <c r="E259" s="1"/>
      <c r="F259" s="1"/>
      <c r="G259" s="1"/>
      <c r="H259" s="1"/>
      <c r="I259" s="9"/>
      <c r="J259" s="8"/>
      <c r="K259" s="1"/>
      <c r="L259" s="1"/>
      <c r="N259" s="31"/>
      <c r="O259" s="31"/>
      <c r="P259" s="57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9"/>
      <c r="J260" s="8"/>
      <c r="K260" s="1"/>
      <c r="L260" s="1"/>
    </row>
    <row r="261" spans="1:21" ht="15">
      <c r="A261" t="s">
        <v>438</v>
      </c>
      <c r="B261" t="s">
        <v>439</v>
      </c>
      <c r="C261" t="s">
        <v>163</v>
      </c>
      <c r="D261" t="s">
        <v>440</v>
      </c>
      <c r="E261" t="s">
        <v>441</v>
      </c>
      <c r="F261" s="4">
        <v>23119</v>
      </c>
      <c r="G261">
        <v>4</v>
      </c>
      <c r="H261">
        <v>67</v>
      </c>
      <c r="I261" s="6">
        <v>0.8449</v>
      </c>
      <c r="J261" s="5">
        <v>79.2993253639484</v>
      </c>
      <c r="K261" s="3" t="s">
        <v>167</v>
      </c>
      <c r="M261" s="22" t="s">
        <v>166</v>
      </c>
      <c r="U261" s="31"/>
    </row>
    <row r="262" spans="1:21" ht="15">
      <c r="A262" t="s">
        <v>438</v>
      </c>
      <c r="B262" t="s">
        <v>442</v>
      </c>
      <c r="C262" t="s">
        <v>163</v>
      </c>
      <c r="D262" t="s">
        <v>440</v>
      </c>
      <c r="E262" t="s">
        <v>441</v>
      </c>
      <c r="F262" s="4">
        <v>23119</v>
      </c>
      <c r="G262">
        <v>4</v>
      </c>
      <c r="H262">
        <v>76</v>
      </c>
      <c r="I262" s="6">
        <v>0.9158999999999999</v>
      </c>
      <c r="J262" s="5">
        <v>82.97849110164866</v>
      </c>
      <c r="K262" s="3" t="s">
        <v>167</v>
      </c>
      <c r="M262" s="22" t="s">
        <v>166</v>
      </c>
      <c r="U262" s="31"/>
    </row>
    <row r="263" spans="1:13" ht="15">
      <c r="A263" t="s">
        <v>438</v>
      </c>
      <c r="B263" t="s">
        <v>443</v>
      </c>
      <c r="C263" t="s">
        <v>163</v>
      </c>
      <c r="D263" t="s">
        <v>440</v>
      </c>
      <c r="E263" t="s">
        <v>441</v>
      </c>
      <c r="F263" s="4">
        <v>23119</v>
      </c>
      <c r="G263">
        <v>4</v>
      </c>
      <c r="H263">
        <v>74</v>
      </c>
      <c r="I263" s="6">
        <v>0.9442999999999999</v>
      </c>
      <c r="J263" s="5">
        <v>78.36492640050832</v>
      </c>
      <c r="K263" s="3" t="s">
        <v>167</v>
      </c>
      <c r="M263" s="22" t="s">
        <v>166</v>
      </c>
    </row>
    <row r="264" spans="1:13" ht="15">
      <c r="A264" t="s">
        <v>438</v>
      </c>
      <c r="B264" t="s">
        <v>444</v>
      </c>
      <c r="C264" t="s">
        <v>163</v>
      </c>
      <c r="D264" t="s">
        <v>440</v>
      </c>
      <c r="E264" t="s">
        <v>441</v>
      </c>
      <c r="F264" s="4">
        <v>23119</v>
      </c>
      <c r="G264">
        <v>4</v>
      </c>
      <c r="H264">
        <v>70</v>
      </c>
      <c r="I264" s="6">
        <v>0.9016999999999998</v>
      </c>
      <c r="J264" s="5">
        <v>77.63114117777533</v>
      </c>
      <c r="K264" s="3" t="s">
        <v>167</v>
      </c>
      <c r="M264" s="22" t="s">
        <v>166</v>
      </c>
    </row>
    <row r="265" spans="1:13" ht="15">
      <c r="A265" t="s">
        <v>438</v>
      </c>
      <c r="B265" t="s">
        <v>445</v>
      </c>
      <c r="C265" t="s">
        <v>163</v>
      </c>
      <c r="D265" t="s">
        <v>446</v>
      </c>
      <c r="E265" t="s">
        <v>447</v>
      </c>
      <c r="F265" s="4">
        <v>21415</v>
      </c>
      <c r="G265">
        <v>1</v>
      </c>
      <c r="H265">
        <v>70</v>
      </c>
      <c r="I265" s="6">
        <v>0.8519999999999999</v>
      </c>
      <c r="J265" s="5">
        <v>82.15962441314555</v>
      </c>
      <c r="K265" s="3" t="s">
        <v>167</v>
      </c>
      <c r="M265" s="22" t="s">
        <v>166</v>
      </c>
    </row>
    <row r="266" spans="1:13" ht="15">
      <c r="A266" t="s">
        <v>438</v>
      </c>
      <c r="B266" t="s">
        <v>448</v>
      </c>
      <c r="C266" t="s">
        <v>163</v>
      </c>
      <c r="D266" t="s">
        <v>164</v>
      </c>
      <c r="E266" t="s">
        <v>449</v>
      </c>
      <c r="F266" s="4">
        <v>23126</v>
      </c>
      <c r="G266">
        <v>4</v>
      </c>
      <c r="H266">
        <v>73</v>
      </c>
      <c r="I266" s="6">
        <v>0.8661999999999999</v>
      </c>
      <c r="J266" s="5">
        <v>84.27614869545141</v>
      </c>
      <c r="K266" s="3" t="s">
        <v>167</v>
      </c>
      <c r="M266" s="22" t="s">
        <v>166</v>
      </c>
    </row>
    <row r="267" spans="1:21" ht="15">
      <c r="A267" t="s">
        <v>438</v>
      </c>
      <c r="B267" t="s">
        <v>132</v>
      </c>
      <c r="C267" t="s">
        <v>163</v>
      </c>
      <c r="D267" t="s">
        <v>136</v>
      </c>
      <c r="E267" t="s">
        <v>137</v>
      </c>
      <c r="F267" s="4" t="s">
        <v>138</v>
      </c>
      <c r="H267">
        <v>73</v>
      </c>
      <c r="I267" s="6">
        <v>0.825</v>
      </c>
      <c r="J267" s="5">
        <f aca="true" t="shared" si="21" ref="J267:J274">H267/I267</f>
        <v>88.48484848484848</v>
      </c>
      <c r="K267" s="3" t="s">
        <v>61</v>
      </c>
      <c r="L267" t="s">
        <v>139</v>
      </c>
      <c r="M267" s="22" t="s">
        <v>400</v>
      </c>
      <c r="Q267" s="49">
        <v>73</v>
      </c>
      <c r="R267" s="49">
        <v>73</v>
      </c>
      <c r="T267" s="13">
        <f>Q267/U267</f>
        <v>88.48484848484848</v>
      </c>
      <c r="U267" s="35">
        <v>0.825</v>
      </c>
    </row>
    <row r="268" spans="1:21" s="31" customFormat="1" ht="15">
      <c r="A268" s="31" t="s">
        <v>438</v>
      </c>
      <c r="B268" s="31" t="s">
        <v>314</v>
      </c>
      <c r="C268" s="31" t="s">
        <v>163</v>
      </c>
      <c r="D268" s="31" t="s">
        <v>320</v>
      </c>
      <c r="E268" s="31" t="s">
        <v>321</v>
      </c>
      <c r="F268" s="46">
        <v>40659</v>
      </c>
      <c r="H268" s="31">
        <v>66</v>
      </c>
      <c r="I268" s="33">
        <v>0.86</v>
      </c>
      <c r="J268" s="34">
        <f t="shared" si="21"/>
        <v>76.74418604651163</v>
      </c>
      <c r="K268" s="35" t="s">
        <v>167</v>
      </c>
      <c r="L268" s="31" t="s">
        <v>105</v>
      </c>
      <c r="M268" s="31" t="s">
        <v>400</v>
      </c>
      <c r="N268" s="31">
        <v>1.0625</v>
      </c>
      <c r="O268" s="31">
        <v>1.95</v>
      </c>
      <c r="P268" s="55">
        <f aca="true" t="shared" si="22" ref="P268:P274">N268/O268</f>
        <v>0.5448717948717949</v>
      </c>
      <c r="Q268" s="49">
        <v>66</v>
      </c>
      <c r="R268" s="49">
        <v>66</v>
      </c>
      <c r="S268" s="49">
        <v>0.94</v>
      </c>
      <c r="T268" s="13">
        <f>Q268/U268</f>
        <v>76.74418604651163</v>
      </c>
      <c r="U268" s="35">
        <v>0.86</v>
      </c>
    </row>
    <row r="269" spans="1:21" s="31" customFormat="1" ht="15">
      <c r="A269" s="31" t="s">
        <v>438</v>
      </c>
      <c r="B269" s="31" t="s">
        <v>315</v>
      </c>
      <c r="C269" s="31" t="s">
        <v>163</v>
      </c>
      <c r="D269" s="31" t="s">
        <v>320</v>
      </c>
      <c r="E269" s="31" t="s">
        <v>321</v>
      </c>
      <c r="F269" s="46">
        <v>40659</v>
      </c>
      <c r="H269" s="31">
        <v>74</v>
      </c>
      <c r="I269" s="33">
        <v>0.92</v>
      </c>
      <c r="J269" s="34">
        <f t="shared" si="21"/>
        <v>80.43478260869564</v>
      </c>
      <c r="K269" s="35" t="s">
        <v>167</v>
      </c>
      <c r="L269" s="31" t="s">
        <v>325</v>
      </c>
      <c r="M269" s="31" t="s">
        <v>400</v>
      </c>
      <c r="N269">
        <v>1.025</v>
      </c>
      <c r="O269">
        <v>1.95</v>
      </c>
      <c r="P269" s="55">
        <f t="shared" si="22"/>
        <v>0.5256410256410257</v>
      </c>
      <c r="Q269" s="49">
        <v>74</v>
      </c>
      <c r="R269" s="49">
        <v>74</v>
      </c>
      <c r="S269" s="49">
        <v>0.92</v>
      </c>
      <c r="T269" s="13">
        <f>Q269/S269</f>
        <v>80.43478260869564</v>
      </c>
      <c r="U269" s="35"/>
    </row>
    <row r="270" spans="1:21" s="31" customFormat="1" ht="15">
      <c r="A270" s="31" t="s">
        <v>438</v>
      </c>
      <c r="B270" s="31" t="s">
        <v>316</v>
      </c>
      <c r="C270" s="31" t="s">
        <v>163</v>
      </c>
      <c r="D270" s="31" t="s">
        <v>322</v>
      </c>
      <c r="E270" s="31" t="s">
        <v>323</v>
      </c>
      <c r="F270" s="46">
        <v>40676</v>
      </c>
      <c r="H270" s="31">
        <v>77</v>
      </c>
      <c r="I270" s="33">
        <v>0.86</v>
      </c>
      <c r="J270" s="34">
        <f t="shared" si="21"/>
        <v>89.53488372093024</v>
      </c>
      <c r="K270" s="35" t="s">
        <v>167</v>
      </c>
      <c r="L270" s="31" t="s">
        <v>106</v>
      </c>
      <c r="M270" s="31" t="s">
        <v>400</v>
      </c>
      <c r="N270">
        <v>1</v>
      </c>
      <c r="O270">
        <v>1.875</v>
      </c>
      <c r="P270" s="55">
        <f t="shared" si="22"/>
        <v>0.5333333333333333</v>
      </c>
      <c r="Q270" s="49">
        <v>77</v>
      </c>
      <c r="R270" s="49">
        <v>77</v>
      </c>
      <c r="S270" s="49">
        <v>0.86</v>
      </c>
      <c r="T270" s="13">
        <f>Q270/S270</f>
        <v>89.53488372093024</v>
      </c>
      <c r="U270" s="35"/>
    </row>
    <row r="271" spans="1:21" s="31" customFormat="1" ht="15">
      <c r="A271" s="31" t="s">
        <v>438</v>
      </c>
      <c r="B271" s="31" t="s">
        <v>317</v>
      </c>
      <c r="C271" s="31" t="s">
        <v>163</v>
      </c>
      <c r="D271" s="31" t="s">
        <v>322</v>
      </c>
      <c r="E271" s="31" t="s">
        <v>323</v>
      </c>
      <c r="F271" s="46">
        <v>40676</v>
      </c>
      <c r="H271" s="31">
        <v>75</v>
      </c>
      <c r="I271" s="33">
        <v>0.86</v>
      </c>
      <c r="J271" s="34">
        <f t="shared" si="21"/>
        <v>87.20930232558139</v>
      </c>
      <c r="K271" s="35" t="s">
        <v>167</v>
      </c>
      <c r="L271" s="31" t="s">
        <v>107</v>
      </c>
      <c r="M271" s="31" t="s">
        <v>400</v>
      </c>
      <c r="N271">
        <v>0.975</v>
      </c>
      <c r="O271">
        <v>1.85</v>
      </c>
      <c r="P271" s="55">
        <f t="shared" si="22"/>
        <v>0.527027027027027</v>
      </c>
      <c r="Q271" s="49">
        <v>75</v>
      </c>
      <c r="R271" s="49">
        <v>75</v>
      </c>
      <c r="S271" s="49">
        <v>0.86</v>
      </c>
      <c r="T271" s="13">
        <f>Q271/S271</f>
        <v>87.20930232558139</v>
      </c>
      <c r="U271" s="35"/>
    </row>
    <row r="272" spans="1:21" s="31" customFormat="1" ht="15">
      <c r="A272" s="31" t="s">
        <v>438</v>
      </c>
      <c r="B272" s="31" t="s">
        <v>318</v>
      </c>
      <c r="C272" s="31" t="s">
        <v>163</v>
      </c>
      <c r="D272" s="31" t="s">
        <v>178</v>
      </c>
      <c r="E272" s="31" t="s">
        <v>324</v>
      </c>
      <c r="F272" s="38">
        <v>40692</v>
      </c>
      <c r="H272" s="31">
        <v>73</v>
      </c>
      <c r="I272" s="33">
        <v>0.84</v>
      </c>
      <c r="J272" s="34">
        <f t="shared" si="21"/>
        <v>86.90476190476191</v>
      </c>
      <c r="K272" s="35" t="s">
        <v>167</v>
      </c>
      <c r="L272" s="31" t="s">
        <v>108</v>
      </c>
      <c r="M272" s="31" t="s">
        <v>400</v>
      </c>
      <c r="N272" s="31">
        <v>1.05</v>
      </c>
      <c r="O272" s="31">
        <v>1.85</v>
      </c>
      <c r="P272" s="55">
        <f t="shared" si="22"/>
        <v>0.5675675675675675</v>
      </c>
      <c r="Q272" s="49">
        <v>73</v>
      </c>
      <c r="R272" s="49">
        <v>73</v>
      </c>
      <c r="S272" s="49">
        <v>0.93</v>
      </c>
      <c r="T272" s="13">
        <f>Q272/U272</f>
        <v>86.90476190476191</v>
      </c>
      <c r="U272" s="35">
        <v>0.84</v>
      </c>
    </row>
    <row r="273" spans="1:21" s="31" customFormat="1" ht="15">
      <c r="A273" s="31" t="s">
        <v>438</v>
      </c>
      <c r="B273" s="31" t="s">
        <v>319</v>
      </c>
      <c r="C273" s="31" t="s">
        <v>163</v>
      </c>
      <c r="D273" s="31" t="s">
        <v>178</v>
      </c>
      <c r="E273" s="31" t="s">
        <v>324</v>
      </c>
      <c r="F273" s="38">
        <v>40692</v>
      </c>
      <c r="H273" s="31">
        <v>74</v>
      </c>
      <c r="I273" s="33">
        <v>0.77</v>
      </c>
      <c r="J273" s="34">
        <f t="shared" si="21"/>
        <v>96.1038961038961</v>
      </c>
      <c r="K273" s="35" t="s">
        <v>167</v>
      </c>
      <c r="L273" s="31" t="s">
        <v>109</v>
      </c>
      <c r="M273" s="31" t="s">
        <v>400</v>
      </c>
      <c r="N273">
        <v>0.975</v>
      </c>
      <c r="O273">
        <v>1.825</v>
      </c>
      <c r="P273" s="55">
        <f t="shared" si="22"/>
        <v>0.5342465753424658</v>
      </c>
      <c r="Q273" s="49">
        <v>74</v>
      </c>
      <c r="R273" s="49">
        <v>74</v>
      </c>
      <c r="S273" s="49">
        <v>0.94</v>
      </c>
      <c r="T273" s="13">
        <f>Q273/U273</f>
        <v>96.1038961038961</v>
      </c>
      <c r="U273" s="35">
        <v>0.77</v>
      </c>
    </row>
    <row r="274" spans="1:21" s="31" customFormat="1" ht="15">
      <c r="A274" s="31" t="s">
        <v>438</v>
      </c>
      <c r="B274" s="31" t="s">
        <v>189</v>
      </c>
      <c r="C274" s="31" t="s">
        <v>190</v>
      </c>
      <c r="D274" s="31" t="s">
        <v>191</v>
      </c>
      <c r="E274" s="31" t="s">
        <v>192</v>
      </c>
      <c r="F274" s="38">
        <v>39648</v>
      </c>
      <c r="H274" s="31">
        <v>75</v>
      </c>
      <c r="I274" s="33">
        <v>0.95</v>
      </c>
      <c r="J274" s="34">
        <f t="shared" si="21"/>
        <v>78.94736842105263</v>
      </c>
      <c r="K274" s="35" t="s">
        <v>193</v>
      </c>
      <c r="L274" s="31" t="s">
        <v>194</v>
      </c>
      <c r="M274" s="31" t="s">
        <v>400</v>
      </c>
      <c r="N274" s="31">
        <v>1.125</v>
      </c>
      <c r="O274" s="31">
        <v>2.125</v>
      </c>
      <c r="P274" s="55">
        <f t="shared" si="22"/>
        <v>0.5294117647058824</v>
      </c>
      <c r="Q274" s="49">
        <v>75</v>
      </c>
      <c r="R274" s="49">
        <v>75</v>
      </c>
      <c r="S274" s="49">
        <v>0.95</v>
      </c>
      <c r="T274" s="13">
        <f>Q274/S274</f>
        <v>78.94736842105263</v>
      </c>
      <c r="U274" s="35"/>
    </row>
    <row r="275" spans="1:21" ht="15">
      <c r="A275" s="1"/>
      <c r="B275" s="1"/>
      <c r="C275" s="1"/>
      <c r="D275" s="1"/>
      <c r="E275" s="1"/>
      <c r="G275" s="63" t="s">
        <v>407</v>
      </c>
      <c r="H275" s="7">
        <f>AVERAGE(H261:H274)</f>
        <v>72.64285714285714</v>
      </c>
      <c r="I275" s="7">
        <f>AVERAGE(I261:I274)</f>
        <v>0.8721428571428571</v>
      </c>
      <c r="J275" s="7">
        <f>AVERAGE(J261:J274)</f>
        <v>83.50526334062542</v>
      </c>
      <c r="K275" s="1"/>
      <c r="L275" s="1"/>
      <c r="S275" s="39" t="s">
        <v>38</v>
      </c>
      <c r="T275" s="13">
        <f>AVERAGE(T267:T274)</f>
        <v>85.54550370203475</v>
      </c>
      <c r="U275" s="3">
        <f>AVERAGE(U267:U274)</f>
        <v>0.82375</v>
      </c>
    </row>
    <row r="276" spans="1:12" ht="15">
      <c r="A276" s="1"/>
      <c r="B276" s="1"/>
      <c r="C276" s="1"/>
      <c r="D276" s="1"/>
      <c r="E276" s="1"/>
      <c r="G276" s="63" t="s">
        <v>408</v>
      </c>
      <c r="H276" s="8">
        <f>COUNT(H261:H274)</f>
        <v>14</v>
      </c>
      <c r="I276" s="9"/>
      <c r="J276" s="8"/>
      <c r="K276" s="1"/>
      <c r="L276" s="1"/>
    </row>
    <row r="277" spans="1:12" ht="15">
      <c r="A277" s="1"/>
      <c r="B277" s="1"/>
      <c r="C277" s="1"/>
      <c r="D277" s="1"/>
      <c r="E277" s="1"/>
      <c r="G277" s="63" t="s">
        <v>409</v>
      </c>
      <c r="H277" s="8">
        <f>MIN(H261:H274)</f>
        <v>66</v>
      </c>
      <c r="I277" s="9"/>
      <c r="J277" s="8"/>
      <c r="K277" s="1"/>
      <c r="L277" s="1"/>
    </row>
    <row r="278" spans="1:12" ht="15">
      <c r="A278" s="1"/>
      <c r="B278" s="1"/>
      <c r="C278" s="1"/>
      <c r="D278" s="1"/>
      <c r="E278" s="1"/>
      <c r="G278" s="63" t="s">
        <v>419</v>
      </c>
      <c r="H278" s="63">
        <v>71</v>
      </c>
      <c r="I278" s="9"/>
      <c r="J278" s="8"/>
      <c r="K278" s="1"/>
      <c r="L278" s="1"/>
    </row>
    <row r="279" spans="1:12" ht="15">
      <c r="A279" s="1"/>
      <c r="B279" s="1"/>
      <c r="C279" s="1"/>
      <c r="D279" s="1"/>
      <c r="E279" s="1"/>
      <c r="G279" s="63" t="s">
        <v>418</v>
      </c>
      <c r="H279" s="67">
        <v>74</v>
      </c>
      <c r="I279" s="9"/>
      <c r="J279" s="8"/>
      <c r="K279" s="1"/>
      <c r="L279" s="1"/>
    </row>
    <row r="280" spans="1:12" ht="15">
      <c r="A280" s="1"/>
      <c r="B280" s="1"/>
      <c r="C280" s="1"/>
      <c r="D280" s="1"/>
      <c r="E280" s="1"/>
      <c r="G280" s="63" t="s">
        <v>420</v>
      </c>
      <c r="H280" s="63">
        <v>75</v>
      </c>
      <c r="I280" s="9"/>
      <c r="J280" s="8"/>
      <c r="K280" s="1"/>
      <c r="L280" s="1"/>
    </row>
    <row r="281" spans="1:12" ht="15">
      <c r="A281" s="1"/>
      <c r="B281" s="1"/>
      <c r="C281" s="1"/>
      <c r="D281" s="1"/>
      <c r="E281" s="1"/>
      <c r="G281" s="63" t="s">
        <v>404</v>
      </c>
      <c r="H281" s="9">
        <f>MAX(H261:H274)</f>
        <v>77</v>
      </c>
      <c r="I281" s="9"/>
      <c r="J281" s="8"/>
      <c r="K281" s="1"/>
      <c r="L281" s="1"/>
    </row>
    <row r="282" spans="1:12" ht="15">
      <c r="A282" s="1"/>
      <c r="B282" s="1"/>
      <c r="C282" s="1"/>
      <c r="D282" s="1"/>
      <c r="E282" s="1"/>
      <c r="G282" s="63" t="s">
        <v>405</v>
      </c>
      <c r="H282" s="7">
        <f>STDEV(H261:H274)</f>
        <v>3.248837492849566</v>
      </c>
      <c r="I282" s="9"/>
      <c r="J282" s="8"/>
      <c r="K282" s="1"/>
      <c r="L282" s="1"/>
    </row>
    <row r="283" spans="1:16" ht="15">
      <c r="A283" s="1"/>
      <c r="B283" s="1"/>
      <c r="C283" s="1"/>
      <c r="D283" s="1"/>
      <c r="E283" s="1"/>
      <c r="G283" s="63" t="s">
        <v>406</v>
      </c>
      <c r="H283" s="7">
        <f>H282/SQRT(H276)</f>
        <v>0.8682883431106222</v>
      </c>
      <c r="I283" s="9"/>
      <c r="J283" s="8"/>
      <c r="K283" s="1"/>
      <c r="L283" s="1"/>
      <c r="N283" s="31"/>
      <c r="O283" s="31"/>
      <c r="P283" s="57"/>
    </row>
    <row r="284" spans="1:16" ht="15">
      <c r="A284" s="1"/>
      <c r="B284" s="1"/>
      <c r="C284" s="1"/>
      <c r="D284" s="1"/>
      <c r="E284" s="1"/>
      <c r="F284" s="1"/>
      <c r="G284" s="1"/>
      <c r="H284" s="7"/>
      <c r="I284" s="9"/>
      <c r="J284" s="8"/>
      <c r="K284" s="1"/>
      <c r="L284" s="1"/>
      <c r="N284" s="31"/>
      <c r="O284" s="31"/>
      <c r="P284" s="57"/>
    </row>
    <row r="285" spans="1:16" ht="15">
      <c r="A285" s="1"/>
      <c r="B285" s="1"/>
      <c r="C285" s="1"/>
      <c r="D285" s="1"/>
      <c r="E285" s="1"/>
      <c r="F285" s="1"/>
      <c r="G285" s="1"/>
      <c r="H285" s="7"/>
      <c r="I285" s="9"/>
      <c r="J285" s="8"/>
      <c r="K285" s="1"/>
      <c r="L285" s="1"/>
      <c r="N285" s="31"/>
      <c r="O285" s="31"/>
      <c r="P285" s="57"/>
    </row>
    <row r="286" spans="1:12" ht="15">
      <c r="A286" s="1"/>
      <c r="B286" s="1"/>
      <c r="C286" s="1"/>
      <c r="D286" s="1"/>
      <c r="E286" s="1"/>
      <c r="F286" s="1"/>
      <c r="G286" s="1"/>
      <c r="H286" s="7"/>
      <c r="I286" s="9"/>
      <c r="J286" s="8"/>
      <c r="K286" s="1"/>
      <c r="L286" s="1"/>
    </row>
    <row r="287" spans="1:13" ht="15">
      <c r="A287" t="s">
        <v>417</v>
      </c>
      <c r="B287" t="s">
        <v>450</v>
      </c>
      <c r="C287" t="s">
        <v>163</v>
      </c>
      <c r="D287" t="s">
        <v>451</v>
      </c>
      <c r="E287" t="s">
        <v>452</v>
      </c>
      <c r="F287" s="4">
        <v>21421</v>
      </c>
      <c r="G287">
        <v>3</v>
      </c>
      <c r="H287">
        <v>91</v>
      </c>
      <c r="I287" s="6">
        <v>0.9123499999999999</v>
      </c>
      <c r="J287" s="5">
        <v>99.74242341206775</v>
      </c>
      <c r="K287" s="3" t="s">
        <v>167</v>
      </c>
      <c r="M287" s="22" t="s">
        <v>166</v>
      </c>
    </row>
    <row r="288" spans="1:13" ht="15">
      <c r="A288" t="s">
        <v>417</v>
      </c>
      <c r="B288" t="s">
        <v>453</v>
      </c>
      <c r="C288" t="s">
        <v>163</v>
      </c>
      <c r="D288" t="s">
        <v>451</v>
      </c>
      <c r="E288" t="s">
        <v>452</v>
      </c>
      <c r="F288" s="4">
        <v>21421</v>
      </c>
      <c r="G288">
        <v>3</v>
      </c>
      <c r="H288">
        <v>82</v>
      </c>
      <c r="I288" s="6">
        <v>0.8023</v>
      </c>
      <c r="J288" s="5">
        <v>102.20615729776891</v>
      </c>
      <c r="K288" s="3" t="s">
        <v>167</v>
      </c>
      <c r="M288" s="22" t="s">
        <v>166</v>
      </c>
    </row>
    <row r="289" spans="1:13" ht="15">
      <c r="A289" t="s">
        <v>417</v>
      </c>
      <c r="B289" t="s">
        <v>454</v>
      </c>
      <c r="C289" t="s">
        <v>163</v>
      </c>
      <c r="D289" t="s">
        <v>451</v>
      </c>
      <c r="E289" t="s">
        <v>452</v>
      </c>
      <c r="F289" s="4">
        <v>23129</v>
      </c>
      <c r="G289">
        <v>2</v>
      </c>
      <c r="H289">
        <v>86</v>
      </c>
      <c r="I289" s="6">
        <v>0.8449</v>
      </c>
      <c r="J289" s="5">
        <v>101.78719375073973</v>
      </c>
      <c r="K289" s="3" t="s">
        <v>167</v>
      </c>
      <c r="M289" s="22" t="s">
        <v>166</v>
      </c>
    </row>
    <row r="290" spans="1:13" ht="15">
      <c r="A290" t="s">
        <v>417</v>
      </c>
      <c r="B290" t="s">
        <v>455</v>
      </c>
      <c r="C290" t="s">
        <v>163</v>
      </c>
      <c r="D290" t="s">
        <v>451</v>
      </c>
      <c r="E290" t="s">
        <v>452</v>
      </c>
      <c r="F290" s="4">
        <v>23129</v>
      </c>
      <c r="G290">
        <v>2</v>
      </c>
      <c r="H290">
        <v>86</v>
      </c>
      <c r="I290" s="6">
        <v>0.9087999999999999</v>
      </c>
      <c r="J290" s="5">
        <v>94.63028169014085</v>
      </c>
      <c r="K290" s="3" t="s">
        <v>167</v>
      </c>
      <c r="M290" s="22" t="s">
        <v>166</v>
      </c>
    </row>
    <row r="291" spans="1:22" s="31" customFormat="1" ht="15">
      <c r="A291" s="31" t="s">
        <v>417</v>
      </c>
      <c r="B291" s="31" t="s">
        <v>308</v>
      </c>
      <c r="C291" s="31" t="s">
        <v>186</v>
      </c>
      <c r="D291" s="31" t="s">
        <v>309</v>
      </c>
      <c r="E291" s="31" t="s">
        <v>310</v>
      </c>
      <c r="F291" s="38">
        <v>40698</v>
      </c>
      <c r="H291" s="31">
        <v>90</v>
      </c>
      <c r="I291" s="33">
        <v>0.945</v>
      </c>
      <c r="J291" s="34">
        <f>H291/I291</f>
        <v>95.23809523809524</v>
      </c>
      <c r="K291" s="35" t="s">
        <v>167</v>
      </c>
      <c r="L291" s="31" t="s">
        <v>313</v>
      </c>
      <c r="M291" s="31" t="s">
        <v>400</v>
      </c>
      <c r="N291">
        <v>1</v>
      </c>
      <c r="O291">
        <v>1.9</v>
      </c>
      <c r="P291" s="55">
        <f>N291/O291</f>
        <v>0.5263157894736842</v>
      </c>
      <c r="Q291" s="49">
        <v>87</v>
      </c>
      <c r="R291" s="49">
        <v>90</v>
      </c>
      <c r="S291" s="49">
        <v>0.92</v>
      </c>
      <c r="T291" s="13">
        <f>Q291/S291</f>
        <v>94.56521739130434</v>
      </c>
      <c r="U291" s="35"/>
      <c r="V291" s="35">
        <f>S291*R291/Q291</f>
        <v>0.9517241379310345</v>
      </c>
    </row>
    <row r="292" spans="1:22" s="31" customFormat="1" ht="15">
      <c r="A292" s="31" t="s">
        <v>417</v>
      </c>
      <c r="B292" s="31" t="s">
        <v>311</v>
      </c>
      <c r="C292" s="31" t="s">
        <v>186</v>
      </c>
      <c r="D292" s="31" t="s">
        <v>309</v>
      </c>
      <c r="E292" s="31" t="s">
        <v>310</v>
      </c>
      <c r="F292" s="38">
        <v>40698</v>
      </c>
      <c r="H292" s="31">
        <v>86</v>
      </c>
      <c r="I292" s="33">
        <v>0.875</v>
      </c>
      <c r="J292" s="34">
        <f>H292/I292</f>
        <v>98.28571428571429</v>
      </c>
      <c r="K292" s="35" t="s">
        <v>167</v>
      </c>
      <c r="L292" s="31" t="s">
        <v>312</v>
      </c>
      <c r="M292" s="31" t="s">
        <v>400</v>
      </c>
      <c r="N292">
        <v>0.9625</v>
      </c>
      <c r="O292">
        <v>1.8375</v>
      </c>
      <c r="P292" s="55">
        <f>N292/O292</f>
        <v>0.5238095238095238</v>
      </c>
      <c r="Q292" s="49">
        <v>83</v>
      </c>
      <c r="R292" s="49">
        <v>86</v>
      </c>
      <c r="S292" s="49">
        <v>0.84</v>
      </c>
      <c r="T292" s="13">
        <f>Q292/S292</f>
        <v>98.80952380952381</v>
      </c>
      <c r="U292" s="35"/>
      <c r="V292" s="35">
        <f>S292*R292/Q292</f>
        <v>0.8703614457831325</v>
      </c>
    </row>
    <row r="293" spans="1:22" s="31" customFormat="1" ht="15">
      <c r="A293" s="31" t="s">
        <v>184</v>
      </c>
      <c r="B293" s="31" t="s">
        <v>185</v>
      </c>
      <c r="C293" s="31" t="s">
        <v>186</v>
      </c>
      <c r="D293" s="31" t="s">
        <v>187</v>
      </c>
      <c r="E293" s="31" t="s">
        <v>188</v>
      </c>
      <c r="F293" s="38">
        <v>5555</v>
      </c>
      <c r="H293" s="31">
        <v>88</v>
      </c>
      <c r="I293" s="33">
        <v>0.9</v>
      </c>
      <c r="J293" s="34">
        <f>H293/I293</f>
        <v>97.77777777777777</v>
      </c>
      <c r="K293" s="35" t="s">
        <v>167</v>
      </c>
      <c r="L293" s="31" t="s">
        <v>183</v>
      </c>
      <c r="M293" s="31" t="s">
        <v>400</v>
      </c>
      <c r="N293"/>
      <c r="O293"/>
      <c r="P293" s="55"/>
      <c r="Q293" s="49">
        <v>82</v>
      </c>
      <c r="R293" s="49">
        <v>88</v>
      </c>
      <c r="S293" s="49">
        <v>0.855</v>
      </c>
      <c r="T293" s="13">
        <f>Q293/S293</f>
        <v>95.90643274853801</v>
      </c>
      <c r="U293" s="35"/>
      <c r="V293" s="35">
        <f>S293*R293/Q293</f>
        <v>0.917560975609756</v>
      </c>
    </row>
    <row r="294" spans="1:22" ht="15">
      <c r="A294" s="1"/>
      <c r="B294" s="1"/>
      <c r="C294" s="1"/>
      <c r="D294" s="1"/>
      <c r="E294" s="1"/>
      <c r="G294" s="63" t="s">
        <v>407</v>
      </c>
      <c r="H294" s="7">
        <f>AVERAGE(H287:H293)</f>
        <v>87</v>
      </c>
      <c r="I294" s="7">
        <f>AVERAGE(I287:I293)</f>
        <v>0.88405</v>
      </c>
      <c r="J294" s="7">
        <f>AVERAGE(J287:J293)</f>
        <v>98.52394906461495</v>
      </c>
      <c r="K294" s="1"/>
      <c r="L294" s="1"/>
      <c r="S294" s="39" t="s">
        <v>38</v>
      </c>
      <c r="T294" s="13">
        <f>AVERAGE(T291:T293)</f>
        <v>96.42705798312205</v>
      </c>
      <c r="U294" s="3"/>
      <c r="V294" s="3">
        <f>AVERAGE(V291:V293)</f>
        <v>0.9132155197746409</v>
      </c>
    </row>
    <row r="295" spans="1:12" ht="15">
      <c r="A295" s="1"/>
      <c r="B295" s="1"/>
      <c r="C295" s="1"/>
      <c r="D295" s="1"/>
      <c r="E295" s="1"/>
      <c r="G295" s="63" t="s">
        <v>408</v>
      </c>
      <c r="H295" s="8">
        <f>COUNT(H287:H293)</f>
        <v>7</v>
      </c>
      <c r="I295" s="9"/>
      <c r="J295" s="8"/>
      <c r="K295" s="1"/>
      <c r="L295" s="1"/>
    </row>
    <row r="296" spans="1:12" ht="15">
      <c r="A296" s="1"/>
      <c r="B296" s="1"/>
      <c r="C296" s="1"/>
      <c r="D296" s="1"/>
      <c r="E296" s="1"/>
      <c r="G296" s="63" t="s">
        <v>409</v>
      </c>
      <c r="H296" s="8">
        <f>MIN(H287:H293)</f>
        <v>82</v>
      </c>
      <c r="I296" s="9"/>
      <c r="J296" s="8"/>
      <c r="K296" s="1"/>
      <c r="L296" s="1"/>
    </row>
    <row r="297" spans="1:12" ht="15">
      <c r="A297" s="1"/>
      <c r="B297" s="1"/>
      <c r="C297" s="1"/>
      <c r="D297" s="1"/>
      <c r="E297" s="1"/>
      <c r="G297" s="63" t="s">
        <v>419</v>
      </c>
      <c r="H297" s="63">
        <v>86</v>
      </c>
      <c r="I297" s="9"/>
      <c r="J297" s="8"/>
      <c r="K297" s="1"/>
      <c r="L297" s="1"/>
    </row>
    <row r="298" spans="1:12" ht="15">
      <c r="A298" s="1"/>
      <c r="B298" s="1"/>
      <c r="C298" s="1"/>
      <c r="D298" s="1"/>
      <c r="E298" s="1"/>
      <c r="G298" s="63" t="s">
        <v>418</v>
      </c>
      <c r="H298" s="67">
        <v>86</v>
      </c>
      <c r="I298" s="9"/>
      <c r="J298" s="8"/>
      <c r="K298" s="1"/>
      <c r="L298" s="1"/>
    </row>
    <row r="299" spans="1:12" ht="15">
      <c r="A299" s="1"/>
      <c r="B299" s="1"/>
      <c r="C299" s="1"/>
      <c r="D299" s="1"/>
      <c r="E299" s="1"/>
      <c r="G299" s="63" t="s">
        <v>420</v>
      </c>
      <c r="H299" s="63">
        <v>89</v>
      </c>
      <c r="I299" s="9"/>
      <c r="J299" s="8"/>
      <c r="K299" s="1"/>
      <c r="L299" s="1"/>
    </row>
    <row r="300" spans="1:12" ht="15">
      <c r="A300" s="1"/>
      <c r="B300" s="1"/>
      <c r="C300" s="1"/>
      <c r="D300" s="1"/>
      <c r="E300" s="1"/>
      <c r="G300" s="63" t="s">
        <v>404</v>
      </c>
      <c r="H300" s="9">
        <f>MAX(H287:H293)</f>
        <v>91</v>
      </c>
      <c r="I300" s="9"/>
      <c r="J300" s="8"/>
      <c r="K300" s="1"/>
      <c r="L300" s="1"/>
    </row>
    <row r="301" spans="1:12" ht="15">
      <c r="A301" s="1"/>
      <c r="B301" s="1"/>
      <c r="C301" s="1"/>
      <c r="D301" s="1"/>
      <c r="E301" s="1"/>
      <c r="G301" s="63" t="s">
        <v>405</v>
      </c>
      <c r="H301" s="7">
        <f>STDEV(H287:H293)</f>
        <v>3</v>
      </c>
      <c r="I301" s="9"/>
      <c r="J301" s="8"/>
      <c r="K301" s="1"/>
      <c r="L301" s="1"/>
    </row>
    <row r="302" spans="1:12" ht="15">
      <c r="A302" s="1"/>
      <c r="B302" s="1"/>
      <c r="C302" s="1"/>
      <c r="D302" s="1"/>
      <c r="E302" s="1"/>
      <c r="G302" s="63" t="s">
        <v>406</v>
      </c>
      <c r="H302" s="7">
        <f>H301/SQRT(H295)</f>
        <v>1.1338934190276817</v>
      </c>
      <c r="I302" s="9"/>
      <c r="J302" s="8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7"/>
      <c r="I303" s="9"/>
      <c r="J303" s="8"/>
      <c r="K303" s="1"/>
      <c r="L303" s="1"/>
    </row>
    <row r="304" spans="1:21" ht="15">
      <c r="A304" s="1"/>
      <c r="B304" s="1"/>
      <c r="C304" s="1"/>
      <c r="D304" s="1"/>
      <c r="E304" s="1"/>
      <c r="F304" s="1"/>
      <c r="G304" s="1"/>
      <c r="H304" s="7"/>
      <c r="I304" s="9"/>
      <c r="J304" s="8"/>
      <c r="K304" s="1"/>
      <c r="L304" s="1"/>
      <c r="U304" s="31"/>
    </row>
    <row r="305" spans="1:12" ht="15">
      <c r="A305" s="1"/>
      <c r="B305" s="1"/>
      <c r="C305" s="1"/>
      <c r="D305" s="1"/>
      <c r="E305" s="1"/>
      <c r="F305" s="1"/>
      <c r="G305" s="1"/>
      <c r="H305" s="7"/>
      <c r="I305" s="9"/>
      <c r="J305" s="8"/>
      <c r="K305" s="1"/>
      <c r="L305" s="1"/>
    </row>
    <row r="306" spans="1:13" ht="13.5">
      <c r="A306" t="s">
        <v>456</v>
      </c>
      <c r="B306" t="s">
        <v>457</v>
      </c>
      <c r="C306" t="s">
        <v>163</v>
      </c>
      <c r="D306" t="s">
        <v>458</v>
      </c>
      <c r="E306" t="s">
        <v>459</v>
      </c>
      <c r="F306" s="4">
        <v>22413</v>
      </c>
      <c r="G306">
        <v>1</v>
      </c>
      <c r="H306">
        <v>77</v>
      </c>
      <c r="I306" s="6">
        <v>0.8733</v>
      </c>
      <c r="J306" s="5">
        <v>88.17130424825375</v>
      </c>
      <c r="K306" s="3" t="s">
        <v>167</v>
      </c>
      <c r="M306" s="22" t="s">
        <v>166</v>
      </c>
    </row>
    <row r="307" spans="1:13" ht="13.5">
      <c r="A307" t="s">
        <v>456</v>
      </c>
      <c r="B307" t="s">
        <v>460</v>
      </c>
      <c r="C307" t="s">
        <v>163</v>
      </c>
      <c r="D307" t="s">
        <v>458</v>
      </c>
      <c r="E307" t="s">
        <v>459</v>
      </c>
      <c r="F307" s="4">
        <v>22432</v>
      </c>
      <c r="G307">
        <v>1</v>
      </c>
      <c r="H307">
        <v>84</v>
      </c>
      <c r="I307" s="6">
        <v>0.8804</v>
      </c>
      <c r="J307" s="5">
        <v>95.41117673784643</v>
      </c>
      <c r="K307" s="3" t="s">
        <v>167</v>
      </c>
      <c r="M307" s="22" t="s">
        <v>166</v>
      </c>
    </row>
    <row r="308" spans="1:13" ht="13.5">
      <c r="A308" t="s">
        <v>456</v>
      </c>
      <c r="B308" t="s">
        <v>461</v>
      </c>
      <c r="C308" t="s">
        <v>163</v>
      </c>
      <c r="D308" t="s">
        <v>458</v>
      </c>
      <c r="E308" t="s">
        <v>459</v>
      </c>
      <c r="F308" s="4">
        <v>22507</v>
      </c>
      <c r="G308">
        <v>1</v>
      </c>
      <c r="H308">
        <v>74</v>
      </c>
      <c r="I308" s="6">
        <v>0.6815999999999999</v>
      </c>
      <c r="J308" s="5">
        <v>108.56807511737091</v>
      </c>
      <c r="K308" s="3" t="s">
        <v>167</v>
      </c>
      <c r="M308" s="22" t="s">
        <v>166</v>
      </c>
    </row>
    <row r="309" spans="1:13" ht="13.5">
      <c r="A309" t="s">
        <v>456</v>
      </c>
      <c r="B309" t="s">
        <v>462</v>
      </c>
      <c r="C309" t="s">
        <v>163</v>
      </c>
      <c r="D309" t="s">
        <v>458</v>
      </c>
      <c r="E309" t="s">
        <v>459</v>
      </c>
      <c r="F309" s="4">
        <v>22507</v>
      </c>
      <c r="G309">
        <v>1</v>
      </c>
      <c r="H309">
        <v>91</v>
      </c>
      <c r="I309" s="6">
        <v>0.8590999999999999</v>
      </c>
      <c r="J309" s="5">
        <v>105.92480502851824</v>
      </c>
      <c r="K309" s="3" t="s">
        <v>167</v>
      </c>
      <c r="M309" s="22" t="s">
        <v>166</v>
      </c>
    </row>
    <row r="310" spans="1:13" ht="13.5">
      <c r="A310" t="s">
        <v>456</v>
      </c>
      <c r="B310" t="s">
        <v>463</v>
      </c>
      <c r="C310" t="s">
        <v>163</v>
      </c>
      <c r="D310" t="s">
        <v>440</v>
      </c>
      <c r="E310" t="s">
        <v>464</v>
      </c>
      <c r="F310" s="4">
        <v>23119</v>
      </c>
      <c r="G310">
        <v>3</v>
      </c>
      <c r="H310">
        <v>84</v>
      </c>
      <c r="I310" s="6">
        <v>0.9371999999999998</v>
      </c>
      <c r="J310" s="5">
        <v>89.62868117797697</v>
      </c>
      <c r="K310" s="3" t="s">
        <v>167</v>
      </c>
      <c r="M310" s="22" t="s">
        <v>166</v>
      </c>
    </row>
    <row r="311" spans="1:21" ht="13.5">
      <c r="A311" t="s">
        <v>456</v>
      </c>
      <c r="B311" t="s">
        <v>465</v>
      </c>
      <c r="C311" t="s">
        <v>163</v>
      </c>
      <c r="D311" t="s">
        <v>440</v>
      </c>
      <c r="E311" t="s">
        <v>466</v>
      </c>
      <c r="F311" s="4">
        <v>23119</v>
      </c>
      <c r="G311">
        <v>3</v>
      </c>
      <c r="H311">
        <v>93</v>
      </c>
      <c r="I311" s="6">
        <v>1.0081999999999998</v>
      </c>
      <c r="J311" s="5">
        <v>92.24360245982942</v>
      </c>
      <c r="K311" s="3" t="s">
        <v>167</v>
      </c>
      <c r="M311" s="22" t="s">
        <v>166</v>
      </c>
      <c r="U311" s="31"/>
    </row>
    <row r="312" spans="1:21" ht="13.5">
      <c r="A312" t="s">
        <v>456</v>
      </c>
      <c r="B312" t="s">
        <v>467</v>
      </c>
      <c r="C312" t="s">
        <v>163</v>
      </c>
      <c r="D312" t="s">
        <v>440</v>
      </c>
      <c r="E312" t="s">
        <v>215</v>
      </c>
      <c r="F312" s="4">
        <v>23119</v>
      </c>
      <c r="G312">
        <v>3</v>
      </c>
      <c r="H312">
        <v>81</v>
      </c>
      <c r="I312" s="6">
        <v>0.8661999999999999</v>
      </c>
      <c r="J312" s="5">
        <v>93.5118910182406</v>
      </c>
      <c r="K312" s="3" t="s">
        <v>167</v>
      </c>
      <c r="M312" s="22" t="s">
        <v>166</v>
      </c>
      <c r="U312" s="31"/>
    </row>
    <row r="313" spans="1:13" ht="13.5">
      <c r="A313" t="s">
        <v>456</v>
      </c>
      <c r="B313" t="s">
        <v>216</v>
      </c>
      <c r="C313" t="s">
        <v>163</v>
      </c>
      <c r="D313" t="s">
        <v>217</v>
      </c>
      <c r="E313" t="s">
        <v>218</v>
      </c>
      <c r="F313" s="4">
        <v>23130</v>
      </c>
      <c r="G313">
        <v>1</v>
      </c>
      <c r="H313">
        <v>87</v>
      </c>
      <c r="I313" s="6">
        <v>0.8875</v>
      </c>
      <c r="J313" s="5">
        <v>98.02816901408451</v>
      </c>
      <c r="K313" s="3" t="s">
        <v>167</v>
      </c>
      <c r="M313" s="22" t="s">
        <v>166</v>
      </c>
    </row>
    <row r="314" spans="1:13" ht="13.5">
      <c r="A314" t="s">
        <v>456</v>
      </c>
      <c r="B314" t="s">
        <v>219</v>
      </c>
      <c r="C314" t="s">
        <v>163</v>
      </c>
      <c r="D314" t="s">
        <v>220</v>
      </c>
      <c r="E314" t="s">
        <v>268</v>
      </c>
      <c r="F314" s="4">
        <v>23125</v>
      </c>
      <c r="G314">
        <v>2</v>
      </c>
      <c r="H314">
        <v>82</v>
      </c>
      <c r="I314" s="6">
        <v>0.9016999999999998</v>
      </c>
      <c r="J314" s="5">
        <v>90.9</v>
      </c>
      <c r="K314" s="3" t="s">
        <v>167</v>
      </c>
      <c r="M314" s="22" t="s">
        <v>166</v>
      </c>
    </row>
    <row r="315" spans="1:22" ht="13.5">
      <c r="A315" t="s">
        <v>456</v>
      </c>
      <c r="B315" t="s">
        <v>140</v>
      </c>
      <c r="C315" t="s">
        <v>163</v>
      </c>
      <c r="D315" t="s">
        <v>458</v>
      </c>
      <c r="E315" t="s">
        <v>143</v>
      </c>
      <c r="F315" s="28">
        <v>45394</v>
      </c>
      <c r="G315">
        <v>39</v>
      </c>
      <c r="H315">
        <v>86</v>
      </c>
      <c r="I315" s="6">
        <v>0.95</v>
      </c>
      <c r="J315" s="5">
        <f>H315/I315</f>
        <v>90.52631578947368</v>
      </c>
      <c r="K315" s="3" t="s">
        <v>61</v>
      </c>
      <c r="M315" s="22" t="s">
        <v>400</v>
      </c>
      <c r="Q315" s="49">
        <v>86</v>
      </c>
      <c r="R315" s="49">
        <v>86</v>
      </c>
      <c r="S315" s="49">
        <v>0.95</v>
      </c>
      <c r="T315" s="13">
        <f>Q315/S315</f>
        <v>90.52631578947368</v>
      </c>
      <c r="V315" s="35">
        <f aca="true" t="shared" si="23" ref="V315:V320">S315*R315/Q315</f>
        <v>0.9500000000000001</v>
      </c>
    </row>
    <row r="316" spans="1:22" ht="13.5">
      <c r="A316" t="s">
        <v>456</v>
      </c>
      <c r="B316" t="s">
        <v>141</v>
      </c>
      <c r="C316" t="s">
        <v>163</v>
      </c>
      <c r="D316" t="s">
        <v>458</v>
      </c>
      <c r="E316" t="s">
        <v>144</v>
      </c>
      <c r="F316" s="28">
        <v>45509</v>
      </c>
      <c r="G316">
        <v>155</v>
      </c>
      <c r="H316">
        <v>78</v>
      </c>
      <c r="I316" s="6">
        <v>0.78</v>
      </c>
      <c r="J316" s="5">
        <f>H316/I316</f>
        <v>100</v>
      </c>
      <c r="K316" s="3" t="s">
        <v>61</v>
      </c>
      <c r="M316" s="22" t="s">
        <v>400</v>
      </c>
      <c r="Q316" s="49">
        <v>78</v>
      </c>
      <c r="R316" s="49">
        <v>78</v>
      </c>
      <c r="S316" s="49">
        <v>0.78</v>
      </c>
      <c r="T316" s="13">
        <f>Q316/S316</f>
        <v>100</v>
      </c>
      <c r="V316" s="35">
        <f t="shared" si="23"/>
        <v>0.78</v>
      </c>
    </row>
    <row r="317" spans="1:22" ht="13.5">
      <c r="A317" t="s">
        <v>456</v>
      </c>
      <c r="B317" t="s">
        <v>142</v>
      </c>
      <c r="C317" t="s">
        <v>163</v>
      </c>
      <c r="D317" t="s">
        <v>458</v>
      </c>
      <c r="E317" t="s">
        <v>145</v>
      </c>
      <c r="F317" s="28">
        <v>45528</v>
      </c>
      <c r="G317">
        <v>177</v>
      </c>
      <c r="H317">
        <v>75</v>
      </c>
      <c r="I317" s="6">
        <v>0.72</v>
      </c>
      <c r="J317" s="5">
        <f>H317/I317</f>
        <v>104.16666666666667</v>
      </c>
      <c r="K317" s="3" t="s">
        <v>61</v>
      </c>
      <c r="M317" s="22" t="s">
        <v>400</v>
      </c>
      <c r="Q317" s="49">
        <v>75</v>
      </c>
      <c r="R317" s="49">
        <v>75</v>
      </c>
      <c r="S317" s="49">
        <v>0.8</v>
      </c>
      <c r="T317" s="13">
        <f>Q317/S317</f>
        <v>93.75</v>
      </c>
      <c r="V317" s="35">
        <f t="shared" si="23"/>
        <v>0.8</v>
      </c>
    </row>
    <row r="318" spans="1:22" ht="13.5">
      <c r="A318" s="31" t="s">
        <v>456</v>
      </c>
      <c r="B318" s="31" t="s">
        <v>15</v>
      </c>
      <c r="C318" s="31" t="s">
        <v>337</v>
      </c>
      <c r="D318" s="31" t="s">
        <v>16</v>
      </c>
      <c r="E318" s="31" t="s">
        <v>17</v>
      </c>
      <c r="F318" s="32">
        <v>10382</v>
      </c>
      <c r="G318" s="31"/>
      <c r="H318" s="31">
        <v>93</v>
      </c>
      <c r="I318" s="33">
        <v>1.05</v>
      </c>
      <c r="J318" s="34">
        <f>H318/I318</f>
        <v>88.57142857142857</v>
      </c>
      <c r="K318" s="35" t="s">
        <v>61</v>
      </c>
      <c r="L318" s="31" t="s">
        <v>18</v>
      </c>
      <c r="M318" s="36" t="s">
        <v>400</v>
      </c>
      <c r="Q318" s="49">
        <v>93</v>
      </c>
      <c r="R318" s="49">
        <v>93</v>
      </c>
      <c r="S318" s="49">
        <v>1.05</v>
      </c>
      <c r="T318" s="13">
        <f>Q318/S318</f>
        <v>88.57142857142857</v>
      </c>
      <c r="V318" s="35">
        <f t="shared" si="23"/>
        <v>1.05</v>
      </c>
    </row>
    <row r="319" spans="1:13" ht="13.5">
      <c r="A319" s="31" t="s">
        <v>456</v>
      </c>
      <c r="B319" s="31" t="s">
        <v>19</v>
      </c>
      <c r="C319" s="31" t="s">
        <v>292</v>
      </c>
      <c r="D319" s="31" t="s">
        <v>20</v>
      </c>
      <c r="E319" s="31" t="s">
        <v>21</v>
      </c>
      <c r="F319" s="32">
        <v>8457</v>
      </c>
      <c r="G319" s="31"/>
      <c r="H319" s="31">
        <v>82</v>
      </c>
      <c r="I319" s="33"/>
      <c r="J319" s="34"/>
      <c r="K319" s="35" t="s">
        <v>61</v>
      </c>
      <c r="L319" s="31" t="s">
        <v>22</v>
      </c>
      <c r="M319" s="36" t="s">
        <v>400</v>
      </c>
    </row>
    <row r="320" spans="1:22" ht="13.5">
      <c r="A320" s="31" t="s">
        <v>456</v>
      </c>
      <c r="B320" s="31" t="s">
        <v>27</v>
      </c>
      <c r="C320" s="31" t="s">
        <v>163</v>
      </c>
      <c r="D320" s="31" t="s">
        <v>451</v>
      </c>
      <c r="E320" t="s">
        <v>35</v>
      </c>
      <c r="F320" s="32">
        <v>41279</v>
      </c>
      <c r="G320" s="31"/>
      <c r="H320" s="31">
        <v>92</v>
      </c>
      <c r="I320" s="33"/>
      <c r="J320" s="34"/>
      <c r="K320" s="35" t="s">
        <v>167</v>
      </c>
      <c r="L320" s="31"/>
      <c r="M320" s="36" t="s">
        <v>400</v>
      </c>
      <c r="N320">
        <v>0.9875</v>
      </c>
      <c r="O320">
        <v>1.8375</v>
      </c>
      <c r="P320" s="55">
        <f>N320/O320</f>
        <v>0.5374149659863946</v>
      </c>
      <c r="Q320" s="49">
        <v>92</v>
      </c>
      <c r="R320" s="49">
        <v>92</v>
      </c>
      <c r="S320" s="49">
        <v>0.89</v>
      </c>
      <c r="T320" s="13">
        <f>Q320/S320</f>
        <v>103.37078651685393</v>
      </c>
      <c r="V320" s="35">
        <f t="shared" si="23"/>
        <v>0.8899999999999999</v>
      </c>
    </row>
    <row r="321" spans="1:22" ht="13.5">
      <c r="A321" s="1"/>
      <c r="B321" s="1"/>
      <c r="C321" s="1"/>
      <c r="D321" s="1"/>
      <c r="E321" s="1"/>
      <c r="G321" s="63" t="s">
        <v>407</v>
      </c>
      <c r="H321" s="7">
        <f>AVERAGE(H306:H320)</f>
        <v>83.93333333333334</v>
      </c>
      <c r="I321" s="7">
        <f>AVERAGE(I306:I319)</f>
        <v>0.8765538461538461</v>
      </c>
      <c r="J321" s="7">
        <f>AVERAGE(J306:J319)</f>
        <v>95.81939352536075</v>
      </c>
      <c r="S321" s="39" t="s">
        <v>38</v>
      </c>
      <c r="T321" s="13">
        <f>AVERAGE(T318:T320)</f>
        <v>95.97110754414125</v>
      </c>
      <c r="U321" s="3"/>
      <c r="V321" s="3">
        <f>AVERAGE(V318:V320)</f>
        <v>0.97</v>
      </c>
    </row>
    <row r="322" spans="1:10" ht="13.5">
      <c r="A322" s="1"/>
      <c r="B322" s="1"/>
      <c r="C322" s="1"/>
      <c r="D322" s="1"/>
      <c r="E322" s="1"/>
      <c r="G322" s="63" t="s">
        <v>408</v>
      </c>
      <c r="H322" s="8">
        <f>COUNT(H306:H320)</f>
        <v>15</v>
      </c>
      <c r="I322" s="9"/>
      <c r="J322" s="8"/>
    </row>
    <row r="323" spans="1:10" ht="13.5">
      <c r="A323" s="1"/>
      <c r="B323" s="1"/>
      <c r="C323" s="1"/>
      <c r="D323" s="1"/>
      <c r="E323" s="1"/>
      <c r="G323" s="63" t="s">
        <v>409</v>
      </c>
      <c r="H323" s="8">
        <f>MIN(H306:H320)</f>
        <v>74</v>
      </c>
      <c r="I323" s="9"/>
      <c r="J323" s="8"/>
    </row>
    <row r="324" spans="1:10" ht="13.5">
      <c r="A324" s="1"/>
      <c r="B324" s="1"/>
      <c r="C324" s="1"/>
      <c r="D324" s="1"/>
      <c r="E324" s="1"/>
      <c r="G324" s="63" t="s">
        <v>419</v>
      </c>
      <c r="H324" s="63">
        <v>79</v>
      </c>
      <c r="I324" s="9"/>
      <c r="J324" s="8"/>
    </row>
    <row r="325" spans="1:10" ht="13.5">
      <c r="A325" s="1"/>
      <c r="B325" s="1"/>
      <c r="C325" s="1"/>
      <c r="D325" s="1"/>
      <c r="E325" s="1"/>
      <c r="G325" s="63" t="s">
        <v>418</v>
      </c>
      <c r="H325" s="67">
        <v>83</v>
      </c>
      <c r="I325" s="9"/>
      <c r="J325" s="8"/>
    </row>
    <row r="326" spans="1:10" ht="13.5">
      <c r="A326" s="1"/>
      <c r="B326" s="1"/>
      <c r="C326" s="1"/>
      <c r="D326" s="1"/>
      <c r="E326" s="1"/>
      <c r="G326" s="63" t="s">
        <v>420</v>
      </c>
      <c r="H326" s="63">
        <v>87</v>
      </c>
      <c r="I326" s="9"/>
      <c r="J326" s="8"/>
    </row>
    <row r="327" spans="1:10" ht="13.5">
      <c r="A327" s="1"/>
      <c r="B327" s="1"/>
      <c r="C327" s="1"/>
      <c r="D327" s="1"/>
      <c r="E327" s="1"/>
      <c r="G327" s="63" t="s">
        <v>404</v>
      </c>
      <c r="H327" s="9">
        <f>MAX(H306:H320)</f>
        <v>93</v>
      </c>
      <c r="I327" s="9"/>
      <c r="J327" s="8"/>
    </row>
    <row r="328" spans="1:10" ht="13.5">
      <c r="A328" s="1"/>
      <c r="B328" s="1"/>
      <c r="C328" s="1"/>
      <c r="D328" s="1"/>
      <c r="E328" s="1"/>
      <c r="G328" s="63" t="s">
        <v>405</v>
      </c>
      <c r="H328" s="7">
        <f>STDEV(H306:H320)</f>
        <v>6.385996584790223</v>
      </c>
      <c r="I328" s="9"/>
      <c r="J328" s="8"/>
    </row>
    <row r="329" spans="1:10" ht="13.5">
      <c r="A329" s="1"/>
      <c r="B329" s="1"/>
      <c r="C329" s="1"/>
      <c r="D329" s="1"/>
      <c r="E329" s="1"/>
      <c r="G329" s="63" t="s">
        <v>406</v>
      </c>
      <c r="H329" s="7">
        <f>H328/SQRT(H322)</f>
        <v>1.6488572281219982</v>
      </c>
      <c r="I329" s="9"/>
      <c r="J329" s="8"/>
    </row>
    <row r="330" spans="1:10" ht="13.5">
      <c r="A330" s="1"/>
      <c r="B330" s="1"/>
      <c r="C330" s="1"/>
      <c r="D330" s="1"/>
      <c r="E330" s="1"/>
      <c r="F330" s="1"/>
      <c r="G330" s="1"/>
      <c r="H330" s="7"/>
      <c r="I330" s="9"/>
      <c r="J330" s="8"/>
    </row>
    <row r="331" spans="1:10" ht="13.5">
      <c r="A331" s="1"/>
      <c r="B331" s="1"/>
      <c r="C331" s="1"/>
      <c r="D331" s="1"/>
      <c r="E331" s="1"/>
      <c r="F331" s="1"/>
      <c r="G331" s="1"/>
      <c r="H331" s="7"/>
      <c r="I331" s="9"/>
      <c r="J331" s="8"/>
    </row>
    <row r="332" spans="1:21" ht="13.5">
      <c r="A332" s="1"/>
      <c r="B332" s="1"/>
      <c r="C332" s="1"/>
      <c r="D332" s="1"/>
      <c r="E332" s="1"/>
      <c r="F332" s="1"/>
      <c r="G332" s="1"/>
      <c r="H332" s="7"/>
      <c r="I332" s="9"/>
      <c r="J332" s="8"/>
      <c r="U332" s="31"/>
    </row>
    <row r="333" spans="1:13" ht="13.5">
      <c r="A333" t="s">
        <v>269</v>
      </c>
      <c r="B333" t="s">
        <v>270</v>
      </c>
      <c r="C333" t="s">
        <v>163</v>
      </c>
      <c r="D333" t="s">
        <v>458</v>
      </c>
      <c r="E333" t="s">
        <v>459</v>
      </c>
      <c r="F333" s="4">
        <v>22413</v>
      </c>
      <c r="G333">
        <v>1</v>
      </c>
      <c r="H333">
        <v>100</v>
      </c>
      <c r="I333" s="6">
        <v>0.87</v>
      </c>
      <c r="J333" s="5">
        <f aca="true" t="shared" si="24" ref="J333:J340">H333/I333</f>
        <v>114.94252873563218</v>
      </c>
      <c r="K333" s="3" t="s">
        <v>167</v>
      </c>
      <c r="L333" t="s">
        <v>271</v>
      </c>
      <c r="M333" s="22" t="s">
        <v>166</v>
      </c>
    </row>
    <row r="334" spans="1:13" ht="13.5">
      <c r="A334" t="s">
        <v>269</v>
      </c>
      <c r="B334" t="s">
        <v>39</v>
      </c>
      <c r="C334" t="s">
        <v>163</v>
      </c>
      <c r="D334" t="s">
        <v>458</v>
      </c>
      <c r="E334" t="s">
        <v>459</v>
      </c>
      <c r="F334" s="4">
        <v>22413</v>
      </c>
      <c r="G334">
        <v>1</v>
      </c>
      <c r="H334">
        <v>106</v>
      </c>
      <c r="I334" s="6">
        <v>0.95</v>
      </c>
      <c r="J334" s="5">
        <f t="shared" si="24"/>
        <v>111.57894736842105</v>
      </c>
      <c r="K334" s="3" t="s">
        <v>167</v>
      </c>
      <c r="M334" s="22" t="s">
        <v>166</v>
      </c>
    </row>
    <row r="335" spans="1:16" ht="13.5">
      <c r="A335" t="s">
        <v>269</v>
      </c>
      <c r="B335" t="s">
        <v>40</v>
      </c>
      <c r="C335" t="s">
        <v>163</v>
      </c>
      <c r="D335" t="s">
        <v>451</v>
      </c>
      <c r="E335" t="s">
        <v>452</v>
      </c>
      <c r="F335" s="4">
        <v>23129</v>
      </c>
      <c r="G335">
        <v>2</v>
      </c>
      <c r="H335">
        <v>112</v>
      </c>
      <c r="I335" s="6">
        <v>0.95</v>
      </c>
      <c r="J335" s="5">
        <f t="shared" si="24"/>
        <v>117.89473684210527</v>
      </c>
      <c r="K335" s="3" t="s">
        <v>167</v>
      </c>
      <c r="M335" s="22" t="s">
        <v>166</v>
      </c>
      <c r="N335" s="31"/>
      <c r="O335" s="31"/>
      <c r="P335" s="57"/>
    </row>
    <row r="336" spans="1:13" ht="13.5">
      <c r="A336" t="s">
        <v>269</v>
      </c>
      <c r="B336" t="s">
        <v>41</v>
      </c>
      <c r="C336" t="s">
        <v>163</v>
      </c>
      <c r="D336" t="s">
        <v>164</v>
      </c>
      <c r="E336" t="s">
        <v>42</v>
      </c>
      <c r="F336" s="4">
        <v>23127</v>
      </c>
      <c r="G336">
        <v>4</v>
      </c>
      <c r="H336">
        <v>103</v>
      </c>
      <c r="I336" s="6">
        <v>0.91</v>
      </c>
      <c r="J336" s="5">
        <f t="shared" si="24"/>
        <v>113.18681318681318</v>
      </c>
      <c r="K336" s="3" t="s">
        <v>167</v>
      </c>
      <c r="M336" s="22" t="s">
        <v>166</v>
      </c>
    </row>
    <row r="337" spans="1:13" ht="13.5">
      <c r="A337" t="s">
        <v>269</v>
      </c>
      <c r="B337" t="s">
        <v>43</v>
      </c>
      <c r="C337" t="s">
        <v>163</v>
      </c>
      <c r="D337" t="s">
        <v>217</v>
      </c>
      <c r="E337" t="s">
        <v>44</v>
      </c>
      <c r="F337" s="4">
        <v>23130</v>
      </c>
      <c r="G337">
        <v>2</v>
      </c>
      <c r="H337">
        <v>98</v>
      </c>
      <c r="I337" s="6">
        <v>0.87</v>
      </c>
      <c r="J337" s="5">
        <f t="shared" si="24"/>
        <v>112.64367816091954</v>
      </c>
      <c r="K337" s="3" t="s">
        <v>167</v>
      </c>
      <c r="M337" s="22" t="s">
        <v>166</v>
      </c>
    </row>
    <row r="338" spans="1:13" ht="13.5">
      <c r="A338" t="s">
        <v>269</v>
      </c>
      <c r="B338" t="s">
        <v>45</v>
      </c>
      <c r="C338" t="s">
        <v>163</v>
      </c>
      <c r="D338" t="s">
        <v>217</v>
      </c>
      <c r="E338" t="s">
        <v>218</v>
      </c>
      <c r="F338" s="4">
        <v>23131</v>
      </c>
      <c r="G338">
        <v>1</v>
      </c>
      <c r="H338">
        <v>102</v>
      </c>
      <c r="I338" s="6">
        <v>0.84</v>
      </c>
      <c r="J338" s="5">
        <f t="shared" si="24"/>
        <v>121.42857142857143</v>
      </c>
      <c r="K338" s="3" t="s">
        <v>167</v>
      </c>
      <c r="M338" s="22" t="s">
        <v>166</v>
      </c>
    </row>
    <row r="339" spans="1:13" ht="13.5">
      <c r="A339" t="s">
        <v>269</v>
      </c>
      <c r="B339" t="s">
        <v>46</v>
      </c>
      <c r="C339" t="s">
        <v>163</v>
      </c>
      <c r="D339" t="s">
        <v>164</v>
      </c>
      <c r="E339" t="s">
        <v>42</v>
      </c>
      <c r="F339" s="4">
        <v>23127</v>
      </c>
      <c r="G339">
        <v>4</v>
      </c>
      <c r="H339">
        <v>104</v>
      </c>
      <c r="I339" s="6">
        <v>0.9</v>
      </c>
      <c r="J339" s="5">
        <f t="shared" si="24"/>
        <v>115.55555555555556</v>
      </c>
      <c r="K339" s="3" t="s">
        <v>167</v>
      </c>
      <c r="M339" s="22" t="s">
        <v>166</v>
      </c>
    </row>
    <row r="340" spans="1:22" s="31" customFormat="1" ht="13.5">
      <c r="A340" s="31" t="s">
        <v>269</v>
      </c>
      <c r="B340" s="31" t="s">
        <v>182</v>
      </c>
      <c r="C340" s="31" t="s">
        <v>163</v>
      </c>
      <c r="D340" s="31" t="s">
        <v>458</v>
      </c>
      <c r="E340" s="31" t="s">
        <v>321</v>
      </c>
      <c r="F340" s="38">
        <v>40659</v>
      </c>
      <c r="H340" s="31">
        <v>97</v>
      </c>
      <c r="I340" s="33">
        <v>0.91</v>
      </c>
      <c r="J340" s="34">
        <f t="shared" si="24"/>
        <v>106.59340659340658</v>
      </c>
      <c r="K340" s="35" t="s">
        <v>167</v>
      </c>
      <c r="L340" s="31" t="s">
        <v>181</v>
      </c>
      <c r="M340" s="31" t="s">
        <v>400</v>
      </c>
      <c r="N340">
        <v>1.025</v>
      </c>
      <c r="O340">
        <v>1.8</v>
      </c>
      <c r="P340" s="55">
        <f>N340/O340</f>
        <v>0.5694444444444444</v>
      </c>
      <c r="Q340" s="49">
        <v>97</v>
      </c>
      <c r="R340" s="49">
        <v>97</v>
      </c>
      <c r="S340" s="49">
        <v>0.91</v>
      </c>
      <c r="T340" s="13">
        <f>Q340/S340</f>
        <v>106.59340659340658</v>
      </c>
      <c r="U340"/>
      <c r="V340" s="35">
        <f>S340*R340/Q340</f>
        <v>0.9099999999999999</v>
      </c>
    </row>
    <row r="341" spans="1:22" ht="13.5">
      <c r="A341" s="1"/>
      <c r="B341" s="1"/>
      <c r="C341" s="1"/>
      <c r="D341" s="1"/>
      <c r="E341" s="1"/>
      <c r="G341" s="63" t="s">
        <v>407</v>
      </c>
      <c r="H341" s="7">
        <f>AVERAGE(H333:H340)</f>
        <v>102.75</v>
      </c>
      <c r="I341" s="7">
        <f>AVERAGE(I333:I340)</f>
        <v>0.9</v>
      </c>
      <c r="J341" s="7">
        <f>AVERAGE(J333:J340)</f>
        <v>114.22802973392811</v>
      </c>
      <c r="L341" s="11"/>
      <c r="S341" s="39" t="s">
        <v>38</v>
      </c>
      <c r="T341" s="13">
        <f>AVERAGE(T340)</f>
        <v>106.59340659340658</v>
      </c>
      <c r="U341" s="3"/>
      <c r="V341" s="3">
        <f>AVERAGE(V340)</f>
        <v>0.9099999999999999</v>
      </c>
    </row>
    <row r="342" spans="1:21" ht="13.5">
      <c r="A342" s="12"/>
      <c r="B342" s="12"/>
      <c r="G342" s="63" t="s">
        <v>408</v>
      </c>
      <c r="H342" s="8">
        <f>COUNT(H333:H340)</f>
        <v>8</v>
      </c>
      <c r="J342" s="5"/>
      <c r="L342" s="11"/>
      <c r="U342" s="31"/>
    </row>
    <row r="343" spans="1:21" ht="13.5">
      <c r="A343" s="12"/>
      <c r="B343" s="12"/>
      <c r="G343" s="63" t="s">
        <v>409</v>
      </c>
      <c r="H343" s="8">
        <f>MIN(H333:H340)</f>
        <v>97</v>
      </c>
      <c r="J343" s="5"/>
      <c r="L343" s="11"/>
      <c r="U343" s="31"/>
    </row>
    <row r="344" spans="1:21" ht="13.5">
      <c r="A344" s="12"/>
      <c r="B344" s="12"/>
      <c r="G344" s="63" t="s">
        <v>419</v>
      </c>
      <c r="H344" s="63">
        <v>100</v>
      </c>
      <c r="J344" s="5"/>
      <c r="L344" s="11"/>
      <c r="U344" s="31"/>
    </row>
    <row r="345" spans="1:21" ht="13.5">
      <c r="A345" s="12"/>
      <c r="B345" s="12"/>
      <c r="G345" s="63" t="s">
        <v>418</v>
      </c>
      <c r="H345" s="67">
        <v>103</v>
      </c>
      <c r="J345" s="5"/>
      <c r="L345" s="11"/>
      <c r="U345" s="31"/>
    </row>
    <row r="346" spans="1:21" ht="13.5">
      <c r="A346" s="12"/>
      <c r="B346" s="12"/>
      <c r="G346" s="63" t="s">
        <v>420</v>
      </c>
      <c r="H346" s="63">
        <v>105</v>
      </c>
      <c r="J346" s="5"/>
      <c r="L346" s="11"/>
      <c r="U346" s="31"/>
    </row>
    <row r="347" spans="1:21" ht="13.5">
      <c r="A347" s="12"/>
      <c r="B347" s="12"/>
      <c r="G347" s="63" t="s">
        <v>404</v>
      </c>
      <c r="H347" s="9">
        <f>MAX(H333:H340)</f>
        <v>112</v>
      </c>
      <c r="J347" s="5"/>
      <c r="L347" s="11"/>
      <c r="U347" s="31"/>
    </row>
    <row r="348" spans="1:12" ht="13.5">
      <c r="A348" s="12"/>
      <c r="B348" s="12"/>
      <c r="G348" s="63" t="s">
        <v>405</v>
      </c>
      <c r="H348" s="68">
        <f>STDEV(H333:H340)</f>
        <v>4.803272693844122</v>
      </c>
      <c r="J348" s="5"/>
      <c r="L348" s="11"/>
    </row>
    <row r="349" spans="1:16" ht="13.5">
      <c r="A349" s="12"/>
      <c r="B349" s="12"/>
      <c r="G349" s="63" t="s">
        <v>406</v>
      </c>
      <c r="H349" s="7">
        <f>H348/SQRT(H342)</f>
        <v>1.6982133468526772</v>
      </c>
      <c r="J349" s="5"/>
      <c r="L349" s="11"/>
      <c r="N349" s="31"/>
      <c r="O349" s="31"/>
      <c r="P349" s="57"/>
    </row>
    <row r="350" spans="1:16" ht="13.5">
      <c r="A350" s="12"/>
      <c r="B350" s="12"/>
      <c r="F350" s="4"/>
      <c r="J350" s="5"/>
      <c r="L350" s="11"/>
      <c r="N350" s="31"/>
      <c r="O350" s="31"/>
      <c r="P350" s="57"/>
    </row>
    <row r="351" spans="1:16" ht="13.5">
      <c r="A351" s="12"/>
      <c r="B351" s="12"/>
      <c r="F351" s="4"/>
      <c r="J351" s="5"/>
      <c r="L351" s="11"/>
      <c r="N351" s="31"/>
      <c r="O351" s="31"/>
      <c r="P351" s="57"/>
    </row>
    <row r="352" spans="1:16" ht="13.5">
      <c r="A352" s="12"/>
      <c r="B352" s="12"/>
      <c r="F352" s="4"/>
      <c r="J352" s="5"/>
      <c r="L352" s="11"/>
      <c r="N352" s="31"/>
      <c r="O352" s="31"/>
      <c r="P352" s="57"/>
    </row>
    <row r="353" spans="1:22" s="31" customFormat="1" ht="13.5">
      <c r="A353" s="31" t="s">
        <v>262</v>
      </c>
      <c r="B353" s="31" t="s">
        <v>263</v>
      </c>
      <c r="C353" s="31" t="s">
        <v>266</v>
      </c>
      <c r="D353" s="31" t="s">
        <v>242</v>
      </c>
      <c r="E353" s="31" t="s">
        <v>240</v>
      </c>
      <c r="F353" s="38">
        <v>35604</v>
      </c>
      <c r="H353" s="31">
        <v>106</v>
      </c>
      <c r="I353" s="33">
        <v>1.15</v>
      </c>
      <c r="J353" s="34">
        <v>87.49999999999999</v>
      </c>
      <c r="K353" s="31" t="s">
        <v>193</v>
      </c>
      <c r="M353" s="31" t="s">
        <v>400</v>
      </c>
      <c r="N353">
        <v>1.225</v>
      </c>
      <c r="O353">
        <v>2.3125</v>
      </c>
      <c r="P353" s="55">
        <f>N353/O353</f>
        <v>0.5297297297297298</v>
      </c>
      <c r="Q353" s="49">
        <v>98</v>
      </c>
      <c r="R353" s="49">
        <v>106</v>
      </c>
      <c r="S353" s="49">
        <v>1.12</v>
      </c>
      <c r="T353" s="13">
        <f>Q353/S353</f>
        <v>87.49999999999999</v>
      </c>
      <c r="U353"/>
      <c r="V353" s="35">
        <f>S353*R353/Q353</f>
        <v>1.2114285714285715</v>
      </c>
    </row>
    <row r="354" spans="1:22" s="31" customFormat="1" ht="13.5">
      <c r="A354" s="31" t="s">
        <v>262</v>
      </c>
      <c r="B354" s="31" t="s">
        <v>264</v>
      </c>
      <c r="C354" s="31" t="s">
        <v>90</v>
      </c>
      <c r="D354" s="31" t="s">
        <v>93</v>
      </c>
      <c r="E354" s="31" t="s">
        <v>267</v>
      </c>
      <c r="F354" s="38">
        <v>40364</v>
      </c>
      <c r="H354" s="31">
        <v>108</v>
      </c>
      <c r="I354" s="33">
        <v>1.145</v>
      </c>
      <c r="J354" s="34">
        <v>93.836246550138</v>
      </c>
      <c r="K354" s="31" t="s">
        <v>193</v>
      </c>
      <c r="M354" s="31" t="s">
        <v>400</v>
      </c>
      <c r="N354" s="31">
        <v>1.2</v>
      </c>
      <c r="O354" s="31">
        <v>2.3</v>
      </c>
      <c r="P354" s="55">
        <f>N354/O354</f>
        <v>0.5217391304347826</v>
      </c>
      <c r="Q354" s="49">
        <v>102</v>
      </c>
      <c r="R354" s="49">
        <v>108</v>
      </c>
      <c r="S354" s="49">
        <v>1.087</v>
      </c>
      <c r="T354" s="13">
        <f>Q354/S354</f>
        <v>93.836246550138</v>
      </c>
      <c r="U354"/>
      <c r="V354" s="35">
        <f>S354*R354/Q354</f>
        <v>1.1509411764705881</v>
      </c>
    </row>
    <row r="355" spans="1:22" s="31" customFormat="1" ht="13.5">
      <c r="A355" s="31" t="s">
        <v>262</v>
      </c>
      <c r="B355" s="31" t="s">
        <v>265</v>
      </c>
      <c r="C355" s="31" t="s">
        <v>90</v>
      </c>
      <c r="D355" s="31" t="s">
        <v>93</v>
      </c>
      <c r="E355" s="31" t="s">
        <v>276</v>
      </c>
      <c r="F355" s="38">
        <v>38146</v>
      </c>
      <c r="H355" s="31">
        <v>112</v>
      </c>
      <c r="I355" s="33">
        <v>1.2</v>
      </c>
      <c r="J355" s="34">
        <v>92.9203539823009</v>
      </c>
      <c r="K355" s="31" t="s">
        <v>193</v>
      </c>
      <c r="M355" s="31" t="s">
        <v>400</v>
      </c>
      <c r="N355">
        <v>1.25</v>
      </c>
      <c r="O355">
        <v>2.325</v>
      </c>
      <c r="P355" s="55">
        <f>N355/O355</f>
        <v>0.5376344086021505</v>
      </c>
      <c r="Q355" s="49">
        <v>105</v>
      </c>
      <c r="R355" s="49">
        <v>112</v>
      </c>
      <c r="S355" s="49">
        <v>1.13</v>
      </c>
      <c r="T355" s="13">
        <f>Q355/S355</f>
        <v>92.9203539823009</v>
      </c>
      <c r="U355"/>
      <c r="V355" s="35">
        <f>S355*R355/Q355</f>
        <v>1.2053333333333331</v>
      </c>
    </row>
    <row r="356" spans="1:22" s="31" customFormat="1" ht="13.5">
      <c r="A356" s="31" t="s">
        <v>262</v>
      </c>
      <c r="B356" s="31" t="s">
        <v>473</v>
      </c>
      <c r="C356" s="31" t="s">
        <v>101</v>
      </c>
      <c r="D356" s="31" t="s">
        <v>102</v>
      </c>
      <c r="E356" s="31" t="s">
        <v>469</v>
      </c>
      <c r="F356" s="38">
        <v>39963</v>
      </c>
      <c r="H356" s="31">
        <v>103</v>
      </c>
      <c r="I356" s="33">
        <v>1.13</v>
      </c>
      <c r="J356" s="34">
        <v>90</v>
      </c>
      <c r="K356" s="31" t="s">
        <v>468</v>
      </c>
      <c r="L356" s="31" t="s">
        <v>475</v>
      </c>
      <c r="M356" s="31" t="s">
        <v>400</v>
      </c>
      <c r="P356" s="57"/>
      <c r="Q356" s="49">
        <v>97</v>
      </c>
      <c r="R356" s="49">
        <v>103</v>
      </c>
      <c r="S356" s="49">
        <v>0.98</v>
      </c>
      <c r="T356" s="13">
        <f>Q356/S356</f>
        <v>98.9795918367347</v>
      </c>
      <c r="U356"/>
      <c r="V356" s="35">
        <f>S356*R356/Q356</f>
        <v>1.0406185567010309</v>
      </c>
    </row>
    <row r="357" spans="1:22" s="31" customFormat="1" ht="13.5">
      <c r="A357" s="31" t="s">
        <v>262</v>
      </c>
      <c r="B357" s="31" t="s">
        <v>474</v>
      </c>
      <c r="C357" s="31" t="s">
        <v>470</v>
      </c>
      <c r="D357" s="31" t="s">
        <v>471</v>
      </c>
      <c r="E357" s="31" t="s">
        <v>472</v>
      </c>
      <c r="F357" s="38">
        <v>40689</v>
      </c>
      <c r="H357" s="31">
        <v>102</v>
      </c>
      <c r="I357" s="33">
        <v>1.1</v>
      </c>
      <c r="J357" s="34">
        <v>91</v>
      </c>
      <c r="K357" s="31" t="s">
        <v>468</v>
      </c>
      <c r="L357" s="31" t="s">
        <v>476</v>
      </c>
      <c r="M357" s="31" t="s">
        <v>400</v>
      </c>
      <c r="N357"/>
      <c r="O357"/>
      <c r="P357" s="55"/>
      <c r="S357" s="39" t="s">
        <v>38</v>
      </c>
      <c r="T357" s="13">
        <f>AVERAGE(T353:T356)</f>
        <v>93.3090480922934</v>
      </c>
      <c r="U357" s="3"/>
      <c r="V357" s="3">
        <f>AVERAGE(V353:V356)</f>
        <v>1.1520804094833808</v>
      </c>
    </row>
    <row r="358" spans="7:10" ht="13.5">
      <c r="G358" s="63" t="s">
        <v>407</v>
      </c>
      <c r="H358" s="7">
        <f>AVERAGE(H353:H357)</f>
        <v>106.2</v>
      </c>
      <c r="I358" s="7">
        <f>AVERAGE(I353:I357)</f>
        <v>1.145</v>
      </c>
      <c r="J358" s="7">
        <f>AVERAGE(J353:J357)</f>
        <v>91.05132010648778</v>
      </c>
    </row>
    <row r="359" spans="7:10" ht="13.5">
      <c r="G359" s="63" t="s">
        <v>408</v>
      </c>
      <c r="H359" s="8">
        <f>COUNT(H353:H357)</f>
        <v>5</v>
      </c>
      <c r="J359" s="5"/>
    </row>
    <row r="360" spans="7:8" ht="13.5">
      <c r="G360" s="63" t="s">
        <v>409</v>
      </c>
      <c r="H360" s="8">
        <f>MIN(H353:H357)</f>
        <v>102</v>
      </c>
    </row>
    <row r="361" spans="7:8" ht="13.5">
      <c r="G361" s="63" t="s">
        <v>419</v>
      </c>
      <c r="H361" s="63">
        <v>103</v>
      </c>
    </row>
    <row r="362" spans="7:8" ht="13.5">
      <c r="G362" s="63" t="s">
        <v>418</v>
      </c>
      <c r="H362" s="67">
        <v>106</v>
      </c>
    </row>
    <row r="363" spans="7:8" ht="13.5">
      <c r="G363" s="63" t="s">
        <v>420</v>
      </c>
      <c r="H363" s="63">
        <v>108</v>
      </c>
    </row>
    <row r="364" spans="7:8" ht="13.5">
      <c r="G364" s="63" t="s">
        <v>404</v>
      </c>
      <c r="H364" s="9">
        <f>MAX(H353:H357)</f>
        <v>112</v>
      </c>
    </row>
    <row r="365" spans="7:21" ht="13.5">
      <c r="G365" s="63" t="s">
        <v>405</v>
      </c>
      <c r="H365" s="7">
        <f>STDEV(H353:H357)</f>
        <v>4.024922359499621</v>
      </c>
      <c r="U365" s="31"/>
    </row>
    <row r="366" spans="7:21" ht="13.5">
      <c r="G366" s="63" t="s">
        <v>406</v>
      </c>
      <c r="H366" s="7">
        <f>H365/SQRT(H359)</f>
        <v>1.7999999999999998</v>
      </c>
      <c r="U366" s="31"/>
    </row>
    <row r="367" spans="6:21" ht="13.5">
      <c r="F367" s="1"/>
      <c r="G367" s="1"/>
      <c r="H367" s="7"/>
      <c r="U367" s="31"/>
    </row>
    <row r="368" spans="6:21" ht="13.5">
      <c r="F368" s="1"/>
      <c r="G368" s="1"/>
      <c r="H368" s="7"/>
      <c r="U368" s="31"/>
    </row>
    <row r="369" spans="6:21" ht="13.5">
      <c r="F369" s="1"/>
      <c r="G369" s="1"/>
      <c r="H369" s="7"/>
      <c r="N369" s="31"/>
      <c r="O369" s="31"/>
      <c r="P369" s="57"/>
      <c r="U369" s="31"/>
    </row>
    <row r="370" spans="1:21" s="31" customFormat="1" ht="13.5">
      <c r="A370" s="31" t="s">
        <v>23</v>
      </c>
      <c r="B370" s="31" t="s">
        <v>11</v>
      </c>
      <c r="C370" s="31" t="s">
        <v>57</v>
      </c>
      <c r="D370" s="31" t="s">
        <v>7</v>
      </c>
      <c r="E370" s="31" t="s">
        <v>8</v>
      </c>
      <c r="F370" s="38">
        <v>23601</v>
      </c>
      <c r="G370" s="31">
        <v>1</v>
      </c>
      <c r="H370" s="31">
        <v>84</v>
      </c>
      <c r="I370" s="33">
        <v>0.81</v>
      </c>
      <c r="J370" s="34">
        <f>H370/I370</f>
        <v>103.7037037037037</v>
      </c>
      <c r="K370" s="35" t="s">
        <v>61</v>
      </c>
      <c r="L370" s="31" t="s">
        <v>12</v>
      </c>
      <c r="M370" s="31" t="s">
        <v>400</v>
      </c>
      <c r="P370" s="57"/>
      <c r="T370"/>
      <c r="U370"/>
    </row>
    <row r="371" spans="1:21" s="31" customFormat="1" ht="13.5">
      <c r="A371" s="31" t="s">
        <v>23</v>
      </c>
      <c r="B371" s="31" t="s">
        <v>3</v>
      </c>
      <c r="C371" s="31" t="s">
        <v>57</v>
      </c>
      <c r="D371" s="31" t="s">
        <v>7</v>
      </c>
      <c r="E371" s="31" t="s">
        <v>8</v>
      </c>
      <c r="F371" s="38">
        <v>23601</v>
      </c>
      <c r="G371" s="31">
        <v>1</v>
      </c>
      <c r="H371" s="31">
        <v>88</v>
      </c>
      <c r="I371" s="33">
        <v>0.855</v>
      </c>
      <c r="J371" s="34">
        <f>H371/I371</f>
        <v>102.92397660818713</v>
      </c>
      <c r="K371" s="35" t="s">
        <v>61</v>
      </c>
      <c r="L371" s="31" t="s">
        <v>4</v>
      </c>
      <c r="M371" s="31" t="s">
        <v>400</v>
      </c>
      <c r="P371" s="57"/>
      <c r="T371"/>
      <c r="U371"/>
    </row>
    <row r="372" spans="6:20" s="31" customFormat="1" ht="13.5">
      <c r="F372" s="38"/>
      <c r="I372" s="33"/>
      <c r="J372" s="34"/>
      <c r="K372" s="35"/>
      <c r="P372" s="57"/>
      <c r="T372"/>
    </row>
    <row r="373" spans="6:20" s="31" customFormat="1" ht="13.5">
      <c r="F373" s="38"/>
      <c r="I373" s="33"/>
      <c r="J373" s="34"/>
      <c r="K373" s="35"/>
      <c r="P373" s="57"/>
      <c r="T373"/>
    </row>
    <row r="374" spans="6:21" s="31" customFormat="1" ht="13.5">
      <c r="F374" s="38"/>
      <c r="I374" s="33"/>
      <c r="J374" s="34"/>
      <c r="K374" s="35"/>
      <c r="P374" s="57"/>
      <c r="T374"/>
      <c r="U374"/>
    </row>
    <row r="375" spans="1:21" s="31" customFormat="1" ht="13.5">
      <c r="A375" s="31" t="s">
        <v>24</v>
      </c>
      <c r="B375" s="31" t="s">
        <v>13</v>
      </c>
      <c r="C375" s="31" t="s">
        <v>332</v>
      </c>
      <c r="D375" s="31" t="s">
        <v>9</v>
      </c>
      <c r="E375" s="31" t="s">
        <v>10</v>
      </c>
      <c r="F375" s="38">
        <v>23606</v>
      </c>
      <c r="G375" s="31">
        <v>2</v>
      </c>
      <c r="H375" s="31">
        <v>96</v>
      </c>
      <c r="I375" s="33">
        <v>0.9</v>
      </c>
      <c r="J375" s="34">
        <f>H375/I375</f>
        <v>106.66666666666666</v>
      </c>
      <c r="K375" s="35" t="s">
        <v>61</v>
      </c>
      <c r="L375" s="31" t="s">
        <v>14</v>
      </c>
      <c r="M375" s="31" t="s">
        <v>400</v>
      </c>
      <c r="P375" s="57"/>
      <c r="T375"/>
      <c r="U375"/>
    </row>
    <row r="376" spans="1:21" s="31" customFormat="1" ht="13.5">
      <c r="A376" s="31" t="s">
        <v>24</v>
      </c>
      <c r="B376" s="31" t="s">
        <v>6</v>
      </c>
      <c r="C376" s="31" t="s">
        <v>332</v>
      </c>
      <c r="D376" s="31" t="s">
        <v>9</v>
      </c>
      <c r="E376" s="31" t="s">
        <v>10</v>
      </c>
      <c r="F376" s="38">
        <v>23606</v>
      </c>
      <c r="G376" s="31">
        <v>2</v>
      </c>
      <c r="H376" s="31">
        <v>85</v>
      </c>
      <c r="I376" s="33">
        <v>0.85</v>
      </c>
      <c r="J376" s="34">
        <f>H376/I376</f>
        <v>100</v>
      </c>
      <c r="K376" s="35" t="s">
        <v>61</v>
      </c>
      <c r="L376" s="31" t="s">
        <v>5</v>
      </c>
      <c r="M376" s="31" t="s">
        <v>400</v>
      </c>
      <c r="N376"/>
      <c r="O376"/>
      <c r="P376" s="55"/>
      <c r="T376"/>
      <c r="U376"/>
    </row>
    <row r="381" spans="1:22" ht="13.5">
      <c r="A381" t="s">
        <v>25</v>
      </c>
      <c r="B381" t="s">
        <v>26</v>
      </c>
      <c r="C381" t="s">
        <v>163</v>
      </c>
      <c r="D381" t="s">
        <v>451</v>
      </c>
      <c r="E381" t="s">
        <v>35</v>
      </c>
      <c r="F381" s="38">
        <v>41279</v>
      </c>
      <c r="H381" s="31">
        <v>276</v>
      </c>
      <c r="I381" s="33"/>
      <c r="J381" s="37"/>
      <c r="K381" s="31"/>
      <c r="L381" s="31"/>
      <c r="M381" s="31" t="s">
        <v>400</v>
      </c>
      <c r="N381">
        <v>1.875</v>
      </c>
      <c r="O381">
        <v>2.75</v>
      </c>
      <c r="P381" s="55">
        <f>N381/O381</f>
        <v>0.6818181818181818</v>
      </c>
      <c r="Q381" s="31">
        <v>245</v>
      </c>
      <c r="R381" s="31">
        <v>276</v>
      </c>
      <c r="S381" s="31">
        <v>1.74</v>
      </c>
      <c r="T381" s="13">
        <f>Q381/S381</f>
        <v>140.80459770114942</v>
      </c>
      <c r="V381" s="35">
        <f>S381*R381/Q381</f>
        <v>1.9601632653061225</v>
      </c>
    </row>
    <row r="382" spans="19:22" ht="13.5">
      <c r="S382" s="39" t="s">
        <v>38</v>
      </c>
      <c r="T382" s="13">
        <f>AVERAGE(T381)</f>
        <v>140.80459770114942</v>
      </c>
      <c r="U382" s="3"/>
      <c r="V382" s="3">
        <f>AVERAGE(V381)</f>
        <v>1.9601632653061225</v>
      </c>
    </row>
  </sheetData>
  <sheetProtection/>
  <mergeCells count="2">
    <mergeCell ref="Q3:U3"/>
    <mergeCell ref="N3:P3"/>
  </mergeCells>
  <printOptions gridLines="1"/>
  <pageMargins left="0.26" right="0.2" top="0.55" bottom="0.4" header="0.3" footer="0.3"/>
  <pageSetup horizontalDpi="600" verticalDpi="600" orientation="landscape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UF/IFAS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David Funk</cp:lastModifiedBy>
  <dcterms:created xsi:type="dcterms:W3CDTF">2011-11-06T03:23:42Z</dcterms:created>
  <dcterms:modified xsi:type="dcterms:W3CDTF">2013-08-22T00:40:00Z</dcterms:modified>
  <cp:category/>
  <cp:version/>
  <cp:contentType/>
  <cp:contentStatus/>
</cp:coreProperties>
</file>